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tabRatio="810" activeTab="0"/>
  </bookViews>
  <sheets>
    <sheet name="cdkt" sheetId="1" r:id="rId1"/>
    <sheet name="kqkd" sheetId="2" r:id="rId2"/>
    <sheet name="lctt" sheetId="3" r:id="rId3"/>
    <sheet name="tmbc" sheetId="4" r:id="rId4"/>
  </sheets>
  <definedNames>
    <definedName name="_xlnm.Print_Area" localSheetId="0">'cdkt'!$A$1:$E$114</definedName>
    <definedName name="_xlnm.Print_Area" localSheetId="1">'kqkd'!$A$1:$G$45</definedName>
    <definedName name="_xlnm.Print_Area" localSheetId="2">'lctt'!$A$1:$E$53</definedName>
    <definedName name="_xlnm.Print_Area" localSheetId="3">'tmbc'!$A$1:$G$442</definedName>
  </definedNames>
  <calcPr fullCalcOnLoad="1"/>
</workbook>
</file>

<file path=xl/sharedStrings.xml><?xml version="1.0" encoding="utf-8"?>
<sst xmlns="http://schemas.openxmlformats.org/spreadsheetml/2006/main" count="759" uniqueCount="644">
  <si>
    <t>CÔNG TY CP GIẤY VIỄN ĐÔNG</t>
  </si>
  <si>
    <t>Chỉ tiêu</t>
  </si>
  <si>
    <t>Mẫu số B 01-DN</t>
  </si>
  <si>
    <t xml:space="preserve">    129 Âu Cơ, P14, Q.Tân Bình</t>
  </si>
  <si>
    <t>(Ban hành theo QĐ số 15/2006/QĐ-BTC</t>
  </si>
  <si>
    <t>ngày 20/03/2006 của Bộ trưởng BTC)</t>
  </si>
  <si>
    <t>BẢNG CÂN ĐỐI KẾ TOÁN</t>
  </si>
  <si>
    <t>Quí 3 năm 2007</t>
  </si>
  <si>
    <t>Tại ngày 30 tháng 09 năm 2007</t>
  </si>
  <si>
    <t>Đvt: VND</t>
  </si>
  <si>
    <t>Tên tài sản</t>
  </si>
  <si>
    <t>Mã số</t>
  </si>
  <si>
    <t>Thuyết minh</t>
  </si>
  <si>
    <t>Số cuối quí</t>
  </si>
  <si>
    <t>Số đầu năm</t>
  </si>
  <si>
    <r>
      <t>A. TÀI SẢN NGẮN HẠN</t>
    </r>
    <r>
      <rPr>
        <sz val="10"/>
        <rFont val="Times New Roman"/>
        <family val="1"/>
      </rPr>
      <t xml:space="preserve"> (100=110+120+130+140+150)</t>
    </r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</si>
  <si>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</si>
  <si>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</si>
  <si>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</si>
  <si>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</si>
  <si>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</si>
  <si>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</si>
  <si>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</si>
  <si>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</t>
  </si>
  <si>
    <t xml:space="preserve">               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</si>
  <si>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</si>
  <si>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</si>
  <si>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</si>
  <si>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</si>
  <si>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</si>
  <si>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</si>
  <si>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</si>
  <si>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</si>
  <si>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</si>
  <si>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</si>
  <si>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</si>
  <si>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</si>
  <si>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</si>
  <si>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</si>
  <si>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</si>
  <si>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</si>
  <si>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</si>
  <si>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Tài sản ngắn hạn khác</t>
  </si>
  <si>
    <t>B. TÀI SẢN DÀI HẠN  (200=210+220+240+250+260)</t>
  </si>
  <si>
    <t>I. Các khoản phảI thu dài hạn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</si>
  <si>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</si>
  <si>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</si>
  <si>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</si>
  <si>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</si>
  <si>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</si>
  <si>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</si>
  <si>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</si>
  <si>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</si>
  <si>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</si>
  <si>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</si>
  <si>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    -Nguyên giá</t>
  </si>
  <si>
    <t xml:space="preserve">      - Giá trị hao mòn lũy kế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</si>
  <si>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</si>
  <si>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</si>
  <si>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</si>
  <si>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</si>
  <si>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</si>
  <si>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</si>
  <si>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</si>
  <si>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</si>
  <si>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</si>
  <si>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 1. Đầu tư vào công ty con</t>
  </si>
  <si>
    <t xml:space="preserve">   2. Đầu tư vào công ty liên kết, liên doanh</t>
  </si>
  <si>
    <t xml:space="preserve">   3. Đầu tư dài hạn khác</t>
  </si>
  <si>
    <t xml:space="preserve">  4. Dự phòng giảm giá đầu tư tài chính dài hạn</t>
  </si>
  <si>
    <t>V. Tài sản dài hạn khác</t>
  </si>
  <si>
    <t xml:space="preserve">   1. Chi phí trả trước dài hạn</t>
  </si>
  <si>
    <t>V.14</t>
  </si>
  <si>
    <t xml:space="preserve">   2. Tài sản thuế thu nhập hoãn lạI</t>
  </si>
  <si>
    <t>V.21</t>
  </si>
  <si>
    <t xml:space="preserve">   3. Tài sản dài hạn khác</t>
  </si>
  <si>
    <t>TỔNG CỘNG TÀI SẢN (270=100+200)</t>
  </si>
  <si>
    <t>NGUỒN VỐN</t>
  </si>
  <si>
    <r>
      <t>A. NỢ PHẢI TRẢ</t>
    </r>
    <r>
      <rPr>
        <sz val="10"/>
        <rFont val="Times New Roman"/>
        <family val="1"/>
      </rPr>
      <t xml:space="preserve"> (300= 310+330)</t>
    </r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</si>
  <si>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</si>
  <si>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</si>
  <si>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</si>
  <si>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</si>
  <si>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</si>
  <si>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</si>
  <si>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</si>
  <si>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</si>
  <si>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</si>
  <si>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</si>
  <si>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</si>
  <si>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</si>
  <si>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</si>
  <si>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</si>
  <si>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</si>
  <si>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</si>
  <si>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</si>
  <si>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</si>
  <si>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</si>
  <si>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</si>
  <si>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</si>
  <si>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</si>
  <si>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</si>
  <si>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</si>
  <si>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</si>
  <si>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r>
      <t>B. VỐN CHỦ SỞ HỮU</t>
    </r>
    <r>
      <rPr>
        <sz val="10"/>
        <rFont val="Times New Roman"/>
        <family val="1"/>
      </rPr>
      <t xml:space="preserve"> (400= 410+430)</t>
    </r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</si>
  <si>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</si>
  <si>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</si>
  <si>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</si>
  <si>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</si>
  <si>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</si>
  <si>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</si>
  <si>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</si>
  <si>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</si>
  <si>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</si>
  <si>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</si>
  <si>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</si>
  <si>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10.LợI nhuận sau thuế chưa phân phốI</t>
  </si>
  <si>
    <t xml:space="preserve">  11.Nguồn vốn đầu tư XDCB</t>
  </si>
  <si>
    <t>II. Nguồn kinh phí và quỹ khác</t>
  </si>
  <si>
    <t xml:space="preserve">  1. Quỹ khen thưởng, phúc lợI</t>
  </si>
  <si>
    <t xml:space="preserve">  2. Nguồn kinh phí</t>
  </si>
  <si>
    <t xml:space="preserve">  3. Nguồn kinh phí đã hình thành TSCĐ</t>
  </si>
  <si>
    <t>V.23</t>
  </si>
  <si>
    <t>TỔNG CỘNG NGUỒN VỐN (430= 300+400)</t>
  </si>
  <si>
    <t>Ngày 17 tháng 10 năm 2007</t>
  </si>
  <si>
    <t>Giám đốc</t>
  </si>
  <si>
    <t xml:space="preserve">         Mẫu số B 02a-DN</t>
  </si>
  <si>
    <t>129 Âu Cơ, Phường 14, Quận Tân Bình</t>
  </si>
  <si>
    <t xml:space="preserve">(Ban hành theo QĐ số 15/2006/QĐ-BTC </t>
  </si>
  <si>
    <t>BÁO CÁO KẾT QUẢ HOẠT ĐỘNG KINH DOANH</t>
  </si>
  <si>
    <t xml:space="preserve">Quí 03 năm 2007 </t>
  </si>
  <si>
    <t>Đvt: đồng</t>
  </si>
  <si>
    <t>MS</t>
  </si>
  <si>
    <t>TM</t>
  </si>
  <si>
    <t>Quí 3</t>
  </si>
  <si>
    <t>Lũy kế từ đầu năm đến cuối quí này</t>
  </si>
  <si>
    <t>Năm nay</t>
  </si>
  <si>
    <t>Năm trước</t>
  </si>
  <si>
    <t>1. Doanh thu bán hàng và cung cấp dịch vụ</t>
  </si>
  <si>
    <t>01</t>
  </si>
  <si>
    <t>VI.25</t>
  </si>
  <si>
    <t>2. Các khoản giảm trừ</t>
  </si>
  <si>
    <t>02</t>
  </si>
  <si>
    <t>3. Doanh thu thuần về bán hàng và cung cấp dịch vụ</t>
  </si>
  <si>
    <t>10</t>
  </si>
  <si>
    <t xml:space="preserve">  (10  =  01 -  02 )</t>
  </si>
  <si>
    <t>4. Giá vốn hàng bán</t>
  </si>
  <si>
    <t>11</t>
  </si>
  <si>
    <t>VI.27</t>
  </si>
  <si>
    <t>5. LợI nhuận gộp về bán hàng và cung cấp dịch vụ</t>
  </si>
  <si>
    <t>20</t>
  </si>
  <si>
    <t xml:space="preserve">  (20  =  10  -  11 )</t>
  </si>
  <si>
    <t>6. Doanh thu hoạt động tài chính</t>
  </si>
  <si>
    <t>21</t>
  </si>
  <si>
    <t>VI.26</t>
  </si>
  <si>
    <t>7. Chi phí tài chính</t>
  </si>
  <si>
    <t>22</t>
  </si>
  <si>
    <t>VI.28</t>
  </si>
  <si>
    <t xml:space="preserve"> 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</si>
  <si>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</si>
  <si>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</si>
  <si>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</si>
  <si>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</si>
  <si>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</si>
  <si>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</t>
  </si>
  <si>
    <t>30</t>
  </si>
  <si>
    <t xml:space="preserve">  [30 = 20 + (21 - 22 ) - ( 24+ 25 )]</t>
  </si>
  <si>
    <t>11. Thu nhập khác</t>
  </si>
  <si>
    <t>31</t>
  </si>
  <si>
    <t>12. Chi phí khác</t>
  </si>
  <si>
    <t>32</t>
  </si>
  <si>
    <r>
      <t xml:space="preserve">13. LợI nhuận khác </t>
    </r>
    <r>
      <rPr>
        <sz val="10"/>
        <rFont val="Times New Roman"/>
        <family val="1"/>
      </rPr>
      <t>(40 = 31 - 32 )</t>
    </r>
  </si>
  <si>
    <t>40</t>
  </si>
  <si>
    <r>
      <t xml:space="preserve">14. Tổng lợI nhuận kế toán trước thuế </t>
    </r>
    <r>
      <rPr>
        <sz val="10"/>
        <rFont val="Times New Roman"/>
        <family val="1"/>
      </rPr>
      <t>(50=30+40)</t>
    </r>
  </si>
  <si>
    <t>50</t>
  </si>
  <si>
    <t>15. Chi phí thuế TNDN hiện hành</t>
  </si>
  <si>
    <t>51</t>
  </si>
  <si>
    <t>VI.30</t>
  </si>
  <si>
    <t>16. Chi phí thuế TNDN hoãn lại</t>
  </si>
  <si>
    <t>52</t>
  </si>
  <si>
    <t>17. LợI nhuận sau thuế thu nhập doanh nghiệp</t>
  </si>
  <si>
    <t>60</t>
  </si>
  <si>
    <t xml:space="preserve">  (60 = 50 - 51 -52)</t>
  </si>
  <si>
    <t>18. Lãi cơ bản trên cổ phiếu</t>
  </si>
  <si>
    <t>Ngày 18 tháng 10 năm 2007</t>
  </si>
  <si>
    <t>Kế toán trưởng</t>
  </si>
  <si>
    <t xml:space="preserve">     COÂNG TY CP GIAÁY VIEÃN ÑOÂNG</t>
  </si>
  <si>
    <t xml:space="preserve">      Maãu soá B09-DN</t>
  </si>
  <si>
    <t>129 Aâu Cô, Phöôøng 14, Quaän Taân Bình</t>
  </si>
  <si>
    <t xml:space="preserve">         Ban haønh theo QÑ soá 15/2006/QÑ-BTC</t>
  </si>
  <si>
    <t xml:space="preserve">         ngaøy 20/03/2006 cuûa Boä tröôûng BTC </t>
  </si>
  <si>
    <t>BAÛN THUYEÁT MINH BAÙO CAÙO TAØI CHÍNH</t>
  </si>
  <si>
    <r>
      <t>I.</t>
    </r>
    <r>
      <rPr>
        <b/>
        <u val="single"/>
        <sz val="8.5"/>
        <rFont val="VNI-Centur"/>
        <family val="0"/>
      </rPr>
      <t xml:space="preserve"> Ñaëc ñieåm hoaït ñoäng cuûa doanh nghieä</t>
    </r>
    <r>
      <rPr>
        <b/>
        <sz val="8.5"/>
        <rFont val="VNI-Centur"/>
        <family val="0"/>
      </rPr>
      <t>p:</t>
    </r>
  </si>
  <si>
    <t>1. Hình thöùc sôû höõu voán: Coå phaàn</t>
  </si>
  <si>
    <t>2. Lónh vöïc kinh doanh: Saûn xuaát, thöông maïi</t>
  </si>
  <si>
    <t>3. Ngaønh ngheà kinh doanh: Saûn xuaát, kinh doanh giaáy vaø in bao bì</t>
  </si>
  <si>
    <t>4. Ñaëc ñieåm hoaït ñoäng cuûa doanh nghieäp trong naêm taøi chính coù aûnh höôûng ñeán baùo caùo taøi chính:</t>
  </si>
  <si>
    <r>
      <t xml:space="preserve">II. </t>
    </r>
    <r>
      <rPr>
        <b/>
        <u val="single"/>
        <sz val="8.5"/>
        <rFont val="VNI-Centur"/>
        <family val="0"/>
      </rPr>
      <t>Kyø keá toaùn, ñôn vò tieàn teä söû duïng trong keá toaùn :</t>
    </r>
  </si>
  <si>
    <t>1. Kyø keá toaùn: Baét ñaàu töø ngaøy 01/07/2007 kết thuùc vaøo ngaøy 30/09/2007</t>
  </si>
  <si>
    <t>2. Ñôn vò tieàn teä söû duïng trong keá toaùn: Ñoàng Vieät Nam</t>
  </si>
  <si>
    <r>
      <t xml:space="preserve">III. </t>
    </r>
    <r>
      <rPr>
        <b/>
        <u val="single"/>
        <sz val="8.5"/>
        <rFont val="VNI-Centur"/>
        <family val="0"/>
      </rPr>
      <t>Chuaån möïc vaø Cheá ñoä keá toaùn aùp duïng:</t>
    </r>
  </si>
  <si>
    <t>1. Cheá ñoä keá toaùn aùp duïng: Theo chuaån möïc keá toaùn Vieät Nam hieän haønh</t>
  </si>
  <si>
    <t>2. Tuyeân boá veà vieäc tuaân thuû Chuaån möïc keá toaùn vaø Cheá ñoä keá toaùn:Baûn baùo caùo naøy ñöôïc soaïn thaûo phuø hôïp vôùi chuaån möïc keá toaùn VN</t>
  </si>
  <si>
    <t>3. Hình thöùc keá toaùn aùp duïng: Nhaät kyù chöùng töø</t>
  </si>
  <si>
    <r>
      <t xml:space="preserve">IV. </t>
    </r>
    <r>
      <rPr>
        <b/>
        <u val="single"/>
        <sz val="8.5"/>
        <rFont val="VNI-Centur"/>
        <family val="0"/>
      </rPr>
      <t>Caùc chính saùch keá toaùn aùp duïng:</t>
    </r>
  </si>
  <si>
    <t>1. Nguyeân taéc ghi nhaän caùc khoaûn tieàn vaø caùc khoaûn töông ñöông tieàn : nhaát quaùn, hoaït ñoäng lieân tuïc.</t>
  </si>
  <si>
    <t>Phöông phaùp chuyeån ñoåi caùc ñoàng tieàn khaùc ra ñoàng tieàn söû duïng trong keá toaùn: tæ giaù thöïc teá</t>
  </si>
  <si>
    <t>2. Nguyeân taéc ghi nhaän haøng toàn kho:</t>
  </si>
  <si>
    <t xml:space="preserve">   - Nguyeân taéc ghi nhaän haøng toàn kho: giaù goác, nhaát quaùn</t>
  </si>
  <si>
    <t xml:space="preserve">   - Phöông phaùp tính giaù trò haøng toàn kho : bình quaân gia quyeàn</t>
  </si>
  <si>
    <t xml:space="preserve">   - Phöông phaùp haïch toaùn haøng toàn kho : keâ khai thöôøng xuyeân</t>
  </si>
  <si>
    <t xml:space="preserve">   - Phöông phaùp laäp döï phoøng giaûm giaù haøng toàn kho:</t>
  </si>
  <si>
    <t>3. Nguyeân taéc ghi nhaän vaø khaáu hao TSCÑ vaø baát ñoäng saûn ñaàu tö:</t>
  </si>
  <si>
    <t xml:space="preserve">  - Nguyeân taéc ghi nhaän TSCÑ (höõu hình, voâ hình, thueâ taøi chính): nhaát quaùn, giaù goác</t>
  </si>
  <si>
    <t xml:space="preserve">  - Phöông phaùp khaáu hao TSCÑ (höõu hình, voâ hình, thueâ taøi chính) khaáu hao theo ñöôøng thaúng</t>
  </si>
  <si>
    <t>4. Nguyeân taéc ghi nhaän vaø khaáu hao baát ñoäng saûn ñaàu tö:</t>
  </si>
  <si>
    <t xml:space="preserve">  - Nguyeân taéc ghi nhaän baát ñoäng saûn ñaàu tö</t>
  </si>
  <si>
    <t xml:space="preserve">  - Phöông phaùp khaáu hao baát ñoäng saûn ñaàu tö</t>
  </si>
  <si>
    <t>5. Nguyeân taéc ghi nhaän caùc khoaûn ñaàu tö taøi chính:</t>
  </si>
  <si>
    <t xml:space="preserve">  - Caùc khoaûn ñaàu tö vaøo coâng ty con, coâng ty lieân keát, voán goùp vaøo cô sôû kinh doanh ñoàng kieåm soaùt: theo giaù trò ghi soå </t>
  </si>
  <si>
    <t xml:space="preserve">  - Caùc khoaûn ñaàu tö chöùng khoaùn ngaén haïn: theo giaù trò ghi soå</t>
  </si>
  <si>
    <t xml:space="preserve">  - Caùc khoaûn ñaàu tö ngaén haïn, daøi haïn khaùc: theo giaù trò ghi soå</t>
  </si>
  <si>
    <t xml:space="preserve">  - Phöông phaùp laäp döï phoøng giaûm giaù ñaàu tö ngaén haïn, daøi haïn :</t>
  </si>
  <si>
    <t>6. Nguyeân taéc ghi nhaän vaø voán hoùa caùc khoaûn chi phí ñi vay:</t>
  </si>
  <si>
    <t xml:space="preserve">  - Nguyeân taéc ghi nhaän chi phí ñi vay:</t>
  </si>
  <si>
    <t xml:space="preserve">  - Tyû leä voán hoùa ñöôïc söû duïng ñeå xaùc ñònh chi phí ñi vay ñöôïc voán hoùa trong kyø:</t>
  </si>
  <si>
    <t>7. Nguyeân taéc ghi nhaän vaø voán hoùa caùc khoaûn chi phí khaùc:</t>
  </si>
  <si>
    <t xml:space="preserve">  - Chi phí traû tröôùc:</t>
  </si>
  <si>
    <t xml:space="preserve">  - Chi phí khaùc:</t>
  </si>
  <si>
    <t xml:space="preserve">  - Phöông phaùp phaân boå chi phí traû tröôùc :</t>
  </si>
  <si>
    <t xml:space="preserve">  - Phöông phaùp vaø thôøi gian phaân boå lôïi theá thöông maïi:</t>
  </si>
  <si>
    <t>8. Nguyeân taéc ghi nhaän chi phí phaûi traû:</t>
  </si>
  <si>
    <t>9. Nguyeân taéc vaø phöông phaùp ghi nhaän caùc khoaûn döï phoøng phaûi traû:</t>
  </si>
  <si>
    <t>10. Nguyeân taéc ghi nhaän voán chuû sôû höõu :</t>
  </si>
  <si>
    <t xml:space="preserve">  - Nguyeân taéc ghi nhaän voán ñaàu tö cuûa chuû sôû höõu, thaëng dö voán coå phaàn, voán khaùc cuûa chuû sôû höõu: theo giaù trò ghi soå</t>
  </si>
  <si>
    <t xml:space="preserve">  - Nguyeân taéc ghi nhaän cheânh leäch ñaùnh giaù laïi taøi saûn:</t>
  </si>
  <si>
    <t xml:space="preserve">  - Nguyeân taéc ghi nhaän cheânh leäch tyû giaù: theo tæ giaù bình quaân lieân ngaân haøng taïi thôøi ñieåm cuoái kyø</t>
  </si>
  <si>
    <t xml:space="preserve">  - Nguyeân taéc ghi nhaän lôïi nhuaän chöa phaân phoái: theo giaù trò ghi soå</t>
  </si>
  <si>
    <t>11. Nguyeân taéc vaø phöông phaùp ghi nhaän doanh thu:</t>
  </si>
  <si>
    <t xml:space="preserve">  - Doanh thu baùn haøng: Theo hoùa ñôn phaùt haønh vaø ñaõ giao haøng cho khaùch haøng</t>
  </si>
  <si>
    <t xml:space="preserve">  - Doanh thu cung caáp dòch vuï: Theo hoùa ñôn phaùt haønh vaø ñaõ giao haøng cho khaùch</t>
  </si>
  <si>
    <t xml:space="preserve">  - Doanh thu hoaït ñoäng taøi chính: theo chöùng töø thöïc teá phaùt sinh</t>
  </si>
  <si>
    <t xml:space="preserve">  - Doanh thu hôïp ñoàng xaây döïng:</t>
  </si>
  <si>
    <t>12. Nguyeân taéc vaø phöông phaùp ghi nhaän chi phí taøi chính: theo chöùng töø thöïc teá phaùt sinh</t>
  </si>
  <si>
    <t>13. Nguyeân taéc vaø phöông phaùp ghi nhaän chi phí thueá thu nhaäp doanh nghieäp hieän haønh, chi phí thueá thu nhaäp doanh nghieäp hoaõn laïi:</t>
  </si>
  <si>
    <t>14. Caùc nghieäp vuï döï phoøng ruûi ro hoái ñoaùi:</t>
  </si>
  <si>
    <t>15, Caùc nguyeân taéc vaø phöông phaùp keá toaùn khaùc:</t>
  </si>
  <si>
    <r>
      <t xml:space="preserve">V. </t>
    </r>
    <r>
      <rPr>
        <b/>
        <u val="single"/>
        <sz val="8.5"/>
        <rFont val="VNI-Centur"/>
        <family val="0"/>
      </rPr>
      <t>Thoâng tin boå sung cho caùc khoaûn muïc trình baøy trong Baûng caân ñoái keá toaùn :</t>
    </r>
  </si>
  <si>
    <r>
      <t xml:space="preserve"> </t>
    </r>
    <r>
      <rPr>
        <b/>
        <u val="single"/>
        <sz val="8.5"/>
        <rFont val="VNI-Centur"/>
        <family val="0"/>
      </rPr>
      <t xml:space="preserve">1. Tieàn </t>
    </r>
  </si>
  <si>
    <t>30/09/2007</t>
  </si>
  <si>
    <t xml:space="preserve"> - Tieàn maët</t>
  </si>
  <si>
    <t xml:space="preserve"> - Tieàn göûi ngaân haøng</t>
  </si>
  <si>
    <t xml:space="preserve"> - Tieàn ñang chuyeån</t>
  </si>
  <si>
    <t>Coäng:</t>
  </si>
  <si>
    <t>2. Caùc khoaûn ñaàu tö taøi chính ngaén haïn</t>
  </si>
  <si>
    <t xml:space="preserve"> - Chöùng khoaùn ñaàu tö ngaén haïn</t>
  </si>
  <si>
    <t xml:space="preserve"> - Ñaàu tö ngaén haïn khaùc</t>
  </si>
  <si>
    <t xml:space="preserve"> - Döï phoøng giaûm giaù ñaàu tö ngaén haïn</t>
  </si>
  <si>
    <t>3. Caùc khoaûn phaûi thu ngaén haïn khaùc</t>
  </si>
  <si>
    <t xml:space="preserve"> - Phaûi thu CN Toång Coâng ty Giaáy Vieät Nam</t>
  </si>
  <si>
    <t xml:space="preserve"> - Phaûi thu Coâng ty CP Cheø Minh Roàng</t>
  </si>
  <si>
    <t xml:space="preserve"> - Phaûi thu Coâng ty CP Cheø Laâm Ñoàng</t>
  </si>
  <si>
    <t xml:space="preserve"> - Taïm öùng CB CNV</t>
  </si>
  <si>
    <t xml:space="preserve"> - Phaûi thu khaùc</t>
  </si>
  <si>
    <t xml:space="preserve"> - Kyù quyõ, kyù cöôïc ngaén haïn</t>
  </si>
  <si>
    <t>4. Haøng toàn kho</t>
  </si>
  <si>
    <t xml:space="preserve"> - Haøng mua ñang ñi  ñöôøng</t>
  </si>
  <si>
    <t xml:space="preserve"> - Nguyeân lieäu, vaät lieäu</t>
  </si>
  <si>
    <t xml:space="preserve"> - Coâng cuï, duïng cuï</t>
  </si>
  <si>
    <t xml:space="preserve"> - Chi phí SX, KD dôû dang</t>
  </si>
  <si>
    <t xml:space="preserve"> - Thaønh phaåm</t>
  </si>
  <si>
    <t xml:space="preserve"> - Haøng hoùa</t>
  </si>
  <si>
    <t xml:space="preserve"> - Haøng göûi ñi baùn</t>
  </si>
  <si>
    <t>Coäng giaù goác haøng toàn kho</t>
  </si>
  <si>
    <t>* Giaù trò ghi soå cuûa haøng toàn kho duøng ñeå theá chaáp, caàm coá ñaûm baûo caùc khoaûn nôï phaûi traû:</t>
  </si>
  <si>
    <t>* Giaù trò hoaøn nhaäp döï phoøng giaûm giaù haøng toàn kho trong naêm</t>
  </si>
  <si>
    <t>* Caùc tröôøng hôïp hoaëc söï kieän daãn ñeán phaûi trích theâm hoaëc hoaøn nhaäp döï phoøng giaûm giaù haøng toàn kho</t>
  </si>
  <si>
    <t>5. Thueá vaø caùc khoaûn phaûi thu Nhaø nöôùc:</t>
  </si>
  <si>
    <t xml:space="preserve"> - Thueá thu nhaäp doanh nghieäp noäp thöøa</t>
  </si>
  <si>
    <t xml:space="preserve"> - Thueá GTGT coøn ñöôïc khaáu tröø</t>
  </si>
  <si>
    <t xml:space="preserve"> - Caùc khoaûn khaùc phaûi thu Nhaø nöôùc</t>
  </si>
  <si>
    <t>6. Phaûi thu daøi haïn noäi boä:</t>
  </si>
  <si>
    <t xml:space="preserve"> - Cho vay daøi haïn noäi boä</t>
  </si>
  <si>
    <t xml:space="preserve"> - Phaûi thu daøi haïn noäi boä khaùc</t>
  </si>
  <si>
    <t>7. Phaûi thu daøi haïn khaùc:</t>
  </si>
  <si>
    <t xml:space="preserve"> - Kyù quyõ, kyù cöôïc daøi haïn</t>
  </si>
  <si>
    <t xml:space="preserve"> - Caùc khoaûn tieàn nhaän uûy thaùc</t>
  </si>
  <si>
    <t xml:space="preserve"> - Cho vay khoâng coù laõi</t>
  </si>
  <si>
    <t xml:space="preserve"> - Phaûi thu daøi haïn khaùc</t>
  </si>
  <si>
    <t>8. Taêng, giaûm taøi saûn coá ñònh höõu hình:</t>
  </si>
  <si>
    <t xml:space="preserve">Khoaûn muïc
</t>
  </si>
  <si>
    <t xml:space="preserve">Nhaø cöûa, vaät kieán truùc
</t>
  </si>
  <si>
    <t>Maùy moùc,
 thieát bò</t>
  </si>
  <si>
    <t>Phöông tieän 
vaän taûi,
 truyeàn daãn</t>
  </si>
  <si>
    <t>Thieát bò 
duïng cuï
 quaûn lyù</t>
  </si>
  <si>
    <t>TSCÑ höõu hình 
khaùc</t>
  </si>
  <si>
    <t xml:space="preserve">Toång coäng
</t>
  </si>
  <si>
    <t>Nguyeân giaù TSCÑ höõu hình</t>
  </si>
  <si>
    <t>Soá dö ñaàu kyø (01/01/2007)</t>
  </si>
  <si>
    <t xml:space="preserve">  - Mua trong kyø</t>
  </si>
  <si>
    <t xml:space="preserve">  - Ñaàu tö XDCB hoaøn thaønh</t>
  </si>
  <si>
    <t xml:space="preserve">  - Taêng khaùc</t>
  </si>
  <si>
    <t xml:space="preserve">  - Chuyeån sang BÑS ñaàu tö</t>
  </si>
  <si>
    <t xml:space="preserve">  - Thanh lyù, nhöôïng baùn</t>
  </si>
  <si>
    <t xml:space="preserve">  - Giaûm khaùc</t>
  </si>
  <si>
    <t>Soá dö cuoái kyø (30/09/2007)</t>
  </si>
  <si>
    <t>Giaù trò hao moøn luõy keá</t>
  </si>
  <si>
    <t xml:space="preserve">  - Khaáu hao trong kyø</t>
  </si>
  <si>
    <t xml:space="preserve"> - Chuyeån sang baát ñoäng saûn ñaàu tö</t>
  </si>
  <si>
    <t>Giaù trò coøn laïi cuûa TSCÑ höõu hình</t>
  </si>
  <si>
    <t xml:space="preserve">  - Taïi ngaøy ñaàu kyø (01/01/2007)</t>
  </si>
  <si>
    <t xml:space="preserve">  - Taïi ngaøy cuoái kyø (30/09/2007)</t>
  </si>
  <si>
    <t xml:space="preserve"> - Giaù trò coøn laïi cuoái kyø cuûa TSCÑ höõu hình ñaõ duøng theá chaáp, caàm coá ñaûm baûo caùc khoaûn vay:</t>
  </si>
  <si>
    <t xml:space="preserve"> - Nguyeân giaù TSCÑ cuoái kyø  ñaõ khaáu hao heát nhöng vaãn coøn söû duïng:</t>
  </si>
  <si>
    <t xml:space="preserve"> - Nguyeân giaù TSCÑ cuoái kyø chôø thanh lyù:</t>
  </si>
  <si>
    <t xml:space="preserve"> - Caùc cam keát veà vieäc mua, baùn TSCÑ höõu hình coù giaù trò lôùn trong töông lai</t>
  </si>
  <si>
    <t xml:space="preserve"> - Caùc thay ñoåi khaùc veà TSCÑ höõu hình</t>
  </si>
  <si>
    <t>9. Taêng, giaûm taøi saûn coá ñònh thueâ taøi chính:</t>
  </si>
  <si>
    <t>Khoaûn muïc</t>
  </si>
  <si>
    <t>Maùy moùc
 thieát bò</t>
  </si>
  <si>
    <t>TSCÑ 
höõu hình 
khaùc</t>
  </si>
  <si>
    <t>TSCÑ voâ hình</t>
  </si>
  <si>
    <t>Nguyeân giaù TSCÑ thueâ TC</t>
  </si>
  <si>
    <t xml:space="preserve">  - Thueâ taøi chính trong kyø</t>
  </si>
  <si>
    <t xml:space="preserve">  - Mua laïi TSCÑ thueâ taøi chính</t>
  </si>
  <si>
    <t xml:space="preserve"> - Taêng khaùc</t>
  </si>
  <si>
    <t xml:space="preserve"> - Traû laïi TSCÑ thueâ taøi chính</t>
  </si>
  <si>
    <t xml:space="preserve"> - Giaûm khaùc</t>
  </si>
  <si>
    <t xml:space="preserve"> - Khaáu hao trong kyø</t>
  </si>
  <si>
    <t xml:space="preserve"> - Mua laïi TSCÑ thueâ taøi chính</t>
  </si>
  <si>
    <t>Giaù trò coøn laïi cuûa TSCÑ thueâ TC</t>
  </si>
  <si>
    <t xml:space="preserve">  - Tieàn thueâ phaùt sinh theâm ñöôïc ghi nhaän laø chi phí trong naêm</t>
  </si>
  <si>
    <t xml:space="preserve">  - Caên cöù ñeå xaùc ñònh tieàn thueâ phaùt sinh theâm</t>
  </si>
  <si>
    <t xml:space="preserve">  - Ñieàu khoaûn gia haïn thueâ hoaëc quyeàn ñöôïc mua taøi saûn</t>
  </si>
  <si>
    <t>10. Taêng, giaûm taøi saûn coá ñònh voâ hình:</t>
  </si>
  <si>
    <t>Quyeàn 
söû duïng
 ñaát</t>
  </si>
  <si>
    <t>Quyeàn phaùt haønh</t>
  </si>
  <si>
    <t>Baûn quyeàn, baèng saùng cheá</t>
  </si>
  <si>
    <t>Phaàn meàm
 maùy vi tính</t>
  </si>
  <si>
    <t>Toång coäng</t>
  </si>
  <si>
    <t>Nguyeân giaù TSCÑ voâ hình</t>
  </si>
  <si>
    <t>Soá dö ñaàu kyø</t>
  </si>
  <si>
    <t xml:space="preserve">  - Taïo ra töø noäi boä doanh nghieäp</t>
  </si>
  <si>
    <t xml:space="preserve">  - Taêng do hôïp nhaát kinh doanh</t>
  </si>
  <si>
    <t>Soá dö cuoái kyø</t>
  </si>
  <si>
    <t xml:space="preserve"> - Thanh lyù, nhöôïng baùn</t>
  </si>
  <si>
    <t>Giaù trò coøn laïi cuûa TSCÑ voâ hình</t>
  </si>
  <si>
    <t>* Thuyeát minh soá lieäu vaø giaûi trình khaùc:</t>
  </si>
  <si>
    <t>11. Chi phí xaây döïng cô baûn dôû dang:</t>
  </si>
  <si>
    <t xml:space="preserve"> - Toång chi phí XDCB dôû dang</t>
  </si>
  <si>
    <t>Trong ñoù (Nhöõng coâng trình lôùn):</t>
  </si>
  <si>
    <t>12. Taêng, giaûm baát ñoäng saûn ñaàu tö:</t>
  </si>
  <si>
    <t>Soá ñaàu naêm</t>
  </si>
  <si>
    <t>Taêng trong naêm</t>
  </si>
  <si>
    <t>Giaûm trong naêm</t>
  </si>
  <si>
    <t>Soá cuoái naêm</t>
  </si>
  <si>
    <t>Nguyeân giaù baát ñoäng saûn ñaàu tö</t>
  </si>
  <si>
    <t xml:space="preserve"> - Quyeàn söû duïng ñaát</t>
  </si>
  <si>
    <t xml:space="preserve"> - Nhaø</t>
  </si>
  <si>
    <t xml:space="preserve"> - Nhaø vaø quyeàn söû duïng ñaát</t>
  </si>
  <si>
    <t xml:space="preserve"> - Cô sôû haï taàng</t>
  </si>
  <si>
    <t xml:space="preserve">  Giaù trò hao moøn luõy keá</t>
  </si>
  <si>
    <t>Giaù trò coøn laïi cuûa baát ñoäng saûn ñaàu tö</t>
  </si>
  <si>
    <t>* Thuyeát minh soá lieäu vaø giaûi trình khaùc</t>
  </si>
  <si>
    <t>13. Ñaàu tö daøi haïn khaùc:</t>
  </si>
  <si>
    <t xml:space="preserve"> - Ñaàu tö coå phieáu</t>
  </si>
  <si>
    <t xml:space="preserve"> - Ñaàu tö traùi phieáu</t>
  </si>
  <si>
    <t xml:space="preserve"> - Ñaàu tö tín phieáu, kyø phieáu</t>
  </si>
  <si>
    <t xml:space="preserve"> - Cho vay daøi haïn</t>
  </si>
  <si>
    <t xml:space="preserve"> - Ñaàu tö vaøo coâng ty lieân keát</t>
  </si>
  <si>
    <t xml:space="preserve"> - Ñaàu tö daøi haïn khaùc</t>
  </si>
  <si>
    <t>14. Chi phí traû tröôùc daøi haïn:</t>
  </si>
  <si>
    <t xml:space="preserve"> - Chi phí traû tröôùc veà laõi thueâ taøi chính TSCÑ</t>
  </si>
  <si>
    <t xml:space="preserve"> - Chi phí khaùc</t>
  </si>
  <si>
    <t xml:space="preserve"> - Taøi saûn daøi haïn khaùc (kyù quyõ TSCÑ thueâ taøi chính)</t>
  </si>
  <si>
    <t>15. Vay vaø nôï ngaén haïn</t>
  </si>
  <si>
    <t xml:space="preserve"> - Vay ngaén haïn</t>
  </si>
  <si>
    <t xml:space="preserve"> - Nôï daøi haïn ñeán haïn traû</t>
  </si>
  <si>
    <t>16. Thueá vaø caùc khoaûn phaûi noäp Nhaø nöôùc:</t>
  </si>
  <si>
    <t xml:space="preserve"> - Thueá giaù trò gia taêng</t>
  </si>
  <si>
    <t xml:space="preserve"> - Thueá tieâu thuï ñaëc bieät</t>
  </si>
  <si>
    <t xml:space="preserve"> - Thueá xuaát, nhaäp khaåu</t>
  </si>
  <si>
    <t xml:space="preserve"> - Thueá thu nhaäp doanh nghieäp</t>
  </si>
  <si>
    <t xml:space="preserve"> - Thueá thu nhaäp caù nhaân</t>
  </si>
  <si>
    <t xml:space="preserve"> - Thueá taøi nguyeân</t>
  </si>
  <si>
    <t xml:space="preserve"> - Thueá nhaø ñaát vaø tieàn thueâ ñaát</t>
  </si>
  <si>
    <t xml:space="preserve"> - Caùc loaïi thueá khaùc</t>
  </si>
  <si>
    <t xml:space="preserve"> - Caùc khoaûn phí, leä phí vaø caùc khoaûn phaûi noäp khaùc</t>
  </si>
  <si>
    <t>17. Chi phí phaûi traû:</t>
  </si>
  <si>
    <t xml:space="preserve"> - Trích tröôùc tieàn ñieän</t>
  </si>
  <si>
    <t xml:space="preserve"> - Trích tröôùc tieàn côm</t>
  </si>
  <si>
    <t>18. Caùc khoaûn phaûi traû, phaûi noäp ngaén haïn khaùc:</t>
  </si>
  <si>
    <t xml:space="preserve">  - Taøi saûn thöøa chôø xöû lyù</t>
  </si>
  <si>
    <t xml:space="preserve">  - Kinh phí coâng ñoaøn</t>
  </si>
  <si>
    <t xml:space="preserve">  - Baûo hieåm xaõ hoäi</t>
  </si>
  <si>
    <t xml:space="preserve">  - Baûo hieåm y teá</t>
  </si>
  <si>
    <t xml:space="preserve"> - Phaûi traû veà coå phaàn hoùa</t>
  </si>
  <si>
    <t xml:space="preserve"> - Nhaän kyù quyõ, kyù cöôïc ngaén haïn</t>
  </si>
  <si>
    <t>- Laõi vay TSCÑ thueâ taøi Chính</t>
  </si>
  <si>
    <t xml:space="preserve"> - Doanh thu chöa thöïc hieän</t>
  </si>
  <si>
    <t xml:space="preserve"> - Caùc khoaûn phaûi traû, phaûi noäp khaùc</t>
  </si>
  <si>
    <t>19. Phaûi traû daøi haïn noäi boä:</t>
  </si>
  <si>
    <t xml:space="preserve">  - Vay daøi haïn noäi boä</t>
  </si>
  <si>
    <t xml:space="preserve">  - Phaûi traû daøi haïn noäi boä khaùc</t>
  </si>
  <si>
    <t>20. Vay vaø nôï daøi haïn:</t>
  </si>
  <si>
    <t>a. Vay daøi haïn</t>
  </si>
  <si>
    <t xml:space="preserve"> - Vay ngaân haøng</t>
  </si>
  <si>
    <t xml:space="preserve"> - Vay ñoái töôïng khaùc</t>
  </si>
  <si>
    <t xml:space="preserve"> - Traùi phieáu phaùt haønh</t>
  </si>
  <si>
    <t>b. Nôï daøi haïn</t>
  </si>
  <si>
    <t xml:space="preserve"> - Thueâ taøi chính - voán</t>
  </si>
  <si>
    <t xml:space="preserve"> - Nôï daøi haïn khaùc</t>
  </si>
  <si>
    <t xml:space="preserve"> - Caùc khoaûn nôï thueâ taøi chính</t>
  </si>
  <si>
    <t>Kyø naøy</t>
  </si>
  <si>
    <t>Kyø tröôùc</t>
  </si>
  <si>
    <t>Toång khoaûn 
thanh toaùn tieàn 
thueâ taøi chính</t>
  </si>
  <si>
    <t>Traû tieàn 
laõi thueâ</t>
  </si>
  <si>
    <t>Traû nôï goác</t>
  </si>
  <si>
    <t>Töø 1 naêm trôû xuoáng</t>
  </si>
  <si>
    <t>Treân 1 naêm ñeán 5 naêm</t>
  </si>
  <si>
    <t>Treân 5 naêm</t>
  </si>
  <si>
    <t>21. Taøi saûn thueá thu nhaäp hoaõn laïi vaø thueá thu nhaäp hoaõn laïi phaûi traû:</t>
  </si>
  <si>
    <t>a. Taøi saûn thueá thu nhaäp hoaõn laïi:</t>
  </si>
  <si>
    <t xml:space="preserve"> - Taøi saûn thueá thu nhaäp hoaõn laïi lieân quan ñeán khoaûn cheânh leäch taïm thôøi ñöôïc khaáu tröø</t>
  </si>
  <si>
    <t xml:space="preserve"> - Taøi saûn thueá thu nhaäp hoaõn laïi lieân quan ñeán khoaûn loã tính thueá chöa söû duïng</t>
  </si>
  <si>
    <t xml:space="preserve"> - Taøi saûn thueá thu nhaäp hoaõn laïi lieân quan ñeán khoaûn öu ñaõi tính thueá chöa söû duïng</t>
  </si>
  <si>
    <t xml:space="preserve"> - Khoaûn hoaøn nhaäp taøi saûn thueá thu nhaäp hoaõn laïi ñaõ ñöôïc ghi nhaän töø caùc naêm tröôùc</t>
  </si>
  <si>
    <t>b. Thueá thu nhaäp hoaõn laïi phaûi traû:</t>
  </si>
  <si>
    <t xml:space="preserve"> - Thueá thu nhaäp hoaõn laïi phaûi traû phaùt sinh töø caùc khoaûn cheânh leäch taïm thôøi chòu thueá</t>
  </si>
  <si>
    <t xml:space="preserve"> - Khoaûn hoaøn nhaäp thueá thu nhaäp hoaõn laïi phaûi traû ñöôïc ghi nhaän töø caùc naêm tröôùc</t>
  </si>
  <si>
    <t xml:space="preserve"> - Thueá thu nhaäp hoaõn laïi phaûi traû </t>
  </si>
  <si>
    <t>22. Voán chuû sôû höõu:</t>
  </si>
  <si>
    <t>a. Baûng ñoái chieáu bieán ñoäng cuûa Voán chuû sôû höõu:</t>
  </si>
  <si>
    <t>Voán ñaàu 
tö cuûa chuû
 sôû höõu</t>
  </si>
  <si>
    <t>Thaëng dö 
voán coå phaàn</t>
  </si>
  <si>
    <t>Voán khaùc cuûa chuû sôû höõu</t>
  </si>
  <si>
    <t>Nguoàn kinh phí &amp; caùc quyõ</t>
  </si>
  <si>
    <t>Coäng</t>
  </si>
  <si>
    <t>A</t>
  </si>
  <si>
    <t>Soá dö ñaàu kyø tröôùc</t>
  </si>
  <si>
    <t xml:space="preserve"> - Taêng voán trong kyø tröôùc</t>
  </si>
  <si>
    <t xml:space="preserve"> - Laõi trong kyø tröôùc</t>
  </si>
  <si>
    <t xml:space="preserve"> - Giaûm voán trong kyø tröôùc</t>
  </si>
  <si>
    <t xml:space="preserve"> - Loã trong kyø tröôùc</t>
  </si>
  <si>
    <t>Soá dö cuoái kyø tröôùc, Soá dö ñaàu kyø nay</t>
  </si>
  <si>
    <t xml:space="preserve"> - Taêng voán trong kyø naøy</t>
  </si>
  <si>
    <t xml:space="preserve"> - Laõi trong kyø naøy</t>
  </si>
  <si>
    <t xml:space="preserve"> - Giaûm voán trong kyø naøy</t>
  </si>
  <si>
    <t xml:space="preserve"> - Loã trong kyø naøy</t>
  </si>
  <si>
    <t>Soá dö cuoái kyø naøy</t>
  </si>
  <si>
    <t>b. Chi tieát voán ñaàu tö cuûa chuû sôû höõu:</t>
  </si>
  <si>
    <t xml:space="preserve"> - Voán goùp cuûa Nhaø nöôùc</t>
  </si>
  <si>
    <t xml:space="preserve"> - Voán goùp cuûa caùc ñoái töôïng khaùc</t>
  </si>
  <si>
    <t>* Giaù trò traùi phieáu ñaõ chuyeån thaønh coå phieáu trong naêm</t>
  </si>
  <si>
    <t>* Soá löôïng coå phieáu quyõ:</t>
  </si>
  <si>
    <t>c. Caùc giao dòch veà voán vôùi caùc chuû sôû höõu vaø phaân phoái coå töùc, chia lôïi nhuaän</t>
  </si>
  <si>
    <t xml:space="preserve"> - Voán goùp ñaàu tö cuûa chuû sôû höõu</t>
  </si>
  <si>
    <t xml:space="preserve"> + Voán goùp ñaàu naêm</t>
  </si>
  <si>
    <t xml:space="preserve"> + Voán goùp taêng trong quí</t>
  </si>
  <si>
    <t xml:space="preserve"> + Voán goùp giaûm trong quí</t>
  </si>
  <si>
    <t xml:space="preserve"> + Voán goùp cuoái quí</t>
  </si>
  <si>
    <t xml:space="preserve"> - Coå töùc, lôïi nhuaän ñaõ chia</t>
  </si>
  <si>
    <t>d. Coå töùc</t>
  </si>
  <si>
    <t xml:space="preserve"> - Coå töùc ñaõ coâng boá sau ngaøy keát thuùc kyø keá toaùn naêm </t>
  </si>
  <si>
    <t xml:space="preserve"> + Coå töùc ñaõ coâng boá treân coå phieáu phoå thoâng</t>
  </si>
  <si>
    <t xml:space="preserve"> + Coå töùc ñaõ coâng boá treân coå phieáu öu ñaõi</t>
  </si>
  <si>
    <t xml:space="preserve"> - Coå töùc cuûa coå phieáu öu ñaõi luõy keá chöa ñöôïc ghi nhaän</t>
  </si>
  <si>
    <t>ñ. Coå phieáu</t>
  </si>
  <si>
    <t xml:space="preserve"> - Soá löôïng coå phieáu ñaêng kyù phaùt haønh</t>
  </si>
  <si>
    <t xml:space="preserve"> - Soá löôïng coå phieáu ñaõ baùn ra coâng chuùng</t>
  </si>
  <si>
    <t xml:space="preserve"> + Coå phieáu phoå thoâng</t>
  </si>
  <si>
    <t xml:space="preserve"> + Coå phieáu öu ñaõi</t>
  </si>
  <si>
    <t xml:space="preserve"> - Soá löôïng coå phieáu ñöôïc mua laïi</t>
  </si>
  <si>
    <t xml:space="preserve"> - Soá löôïng coå phieáu ñang löu haønh</t>
  </si>
  <si>
    <t>* Meänh giaù coå phieáu ñang löu haønh</t>
  </si>
  <si>
    <t>10.000 ñ/CP</t>
  </si>
  <si>
    <t>e. Caùc quyõ cuûa doanh nghieäp</t>
  </si>
  <si>
    <t xml:space="preserve"> - Quyõ ñaàu tö phaùt trieån</t>
  </si>
  <si>
    <t xml:space="preserve"> - Quyõ döï phoøng taøi chính</t>
  </si>
  <si>
    <t xml:space="preserve"> - Quyõ khaùc thuoäc voán chuû sôû höõu</t>
  </si>
  <si>
    <t xml:space="preserve"> - Quyõ khen thöôûng, phuùc lôïi</t>
  </si>
  <si>
    <t>* Muïc ñích trích laäp vaø söû duïng caùc quyõ cuûa doanh nghieäp</t>
  </si>
  <si>
    <t>g. Thu nhaäp vaø chi phí, laõi hoaëc loã ñöôïc ghi nhaän tröïc tieáp vaøo Voán chuû sôû höõu theo quy ñònh cuûa caùc chuaån möïc keá toaùn cuï theå</t>
  </si>
  <si>
    <t>23. Nguoàn kinh phí:</t>
  </si>
  <si>
    <t xml:space="preserve"> - Nguoàn kinh phí ñöôïc caáp trong kyø</t>
  </si>
  <si>
    <t xml:space="preserve"> - Chi söï nghieäp</t>
  </si>
  <si>
    <t xml:space="preserve"> - Nguoàn kinh phí coøn laïi cuoái kyø</t>
  </si>
  <si>
    <t>24. Taøi saûn thueâ ngoaøi:</t>
  </si>
  <si>
    <t>(1) Giaù trò taøi saûn thueâ ngoaøi</t>
  </si>
  <si>
    <t xml:space="preserve">     - TSCÑ thueâ ngoaøi</t>
  </si>
  <si>
    <t xml:space="preserve">     - Taøi saûn khaùc thueâ ngoaøi</t>
  </si>
  <si>
    <t>(2) Toång soá tieàn thueâ toái thieåu trong töông lai cuûa hôïp ñoàng thueâ hoaït ñoäng taøi saûn khoâng huûy ngang theo caùc thôøi haïn.</t>
  </si>
  <si>
    <t xml:space="preserve"> - Töø 1 naêm trôû xuoáng</t>
  </si>
  <si>
    <t xml:space="preserve"> - Töø 1 naêm ñeán 5 naêm</t>
  </si>
  <si>
    <t xml:space="preserve"> - Treân 5 naêm</t>
  </si>
  <si>
    <t>VI. Thoâng tin boå sung cho caùc khaûon muïc trình baøy trong Baùo caùo keát quaû hoaït ñoäng kinh doanh</t>
  </si>
  <si>
    <t>Quí 3/2007</t>
  </si>
  <si>
    <t>Quí 3/2006</t>
  </si>
  <si>
    <t>25.Toång doanh thu baùn haøng vaø cung caáp dòch vuï (Maõ soá 01)</t>
  </si>
  <si>
    <t>Trong ñoù:</t>
  </si>
  <si>
    <t xml:space="preserve"> - Doanh thu baùn haøng</t>
  </si>
  <si>
    <t xml:space="preserve"> - Doanh thu cung caáp dòch vuï</t>
  </si>
  <si>
    <t xml:space="preserve"> - Doanh thu hôïp ñoàng xaây döïng (Ñoái vôùi doanh nghieäp coù hoaït ñoäng xaây laép)</t>
  </si>
  <si>
    <t xml:space="preserve"> + Doanh thu cuûa hôïp ñoàng xaây döïng ñöôïc ghi nhaän trong kyø</t>
  </si>
  <si>
    <t xml:space="preserve"> + Toång doanh thu luõy keá cuûa hôïp ñoàng xaây döïng ñöôïc ghi nhaän ñeán thôøi ñieåm laäp baùo caùo taøi chính</t>
  </si>
  <si>
    <t>26. Caùc khoaûn giaûm tröø doanh thu (Maõ soá 02)</t>
  </si>
  <si>
    <t xml:space="preserve"> - Chieát khaáu thöông maïi</t>
  </si>
  <si>
    <t xml:space="preserve"> - Giaûm giaù haøng baùn</t>
  </si>
  <si>
    <t xml:space="preserve"> - Haøng baùn bò traû laïi</t>
  </si>
  <si>
    <t xml:space="preserve"> - Thueá GTGT phaûi noäp (Phöông phaùp tröïc tieáp)</t>
  </si>
  <si>
    <t xml:space="preserve"> - Thueá tieâu thuï daëc bieät</t>
  </si>
  <si>
    <t xml:space="preserve"> - Thueá xuaát khaåu</t>
  </si>
  <si>
    <t>27. Doanh thu thuaàn veà baùn haøng vaø cung caáp dòch vuï (Maõ soá 10)</t>
  </si>
  <si>
    <t xml:space="preserve"> - Doanh thu thuaàn saûn phaåm, haøng hoùa</t>
  </si>
  <si>
    <t xml:space="preserve"> - Doanh thu thuaàn dòch vuï</t>
  </si>
  <si>
    <t>28. Giaù voán haøng baùn (Maõ soá 11)</t>
  </si>
  <si>
    <t xml:space="preserve"> - Giaù voán cuûa haøng hoùa ñaõ baùn</t>
  </si>
  <si>
    <t xml:space="preserve"> - Giaù voán cuûa thaønh phaåm ñaõ baùn</t>
  </si>
  <si>
    <t xml:space="preserve"> - Giaù voán cuûa dòch vuï ñaõ cung caáp</t>
  </si>
  <si>
    <t xml:space="preserve"> - Giaù trò coøn laïi, chi phí nhöôïng baùn, thanh lyù cuûa BÑS ñaàu tö ñaõ baùn</t>
  </si>
  <si>
    <t xml:space="preserve"> - Chi phí kinh doanh baát ñoäng saûn ñaàu tö</t>
  </si>
  <si>
    <t xml:space="preserve"> - Hao huït, maát maùt haøng toàn kho</t>
  </si>
  <si>
    <t xml:space="preserve"> - Caùc khoaûn chi phí vöôït möùc bình thöôøng</t>
  </si>
  <si>
    <t xml:space="preserve"> - Döï phoøng giaûm giaù haøng toàn kho</t>
  </si>
  <si>
    <t>29. Doanh thu hoaït ñoäng taøi chính (Maõ soá 21)</t>
  </si>
  <si>
    <t xml:space="preserve"> - Laõi tieàn göõi, tieàn cho vay</t>
  </si>
  <si>
    <t xml:space="preserve"> - Laõi ñaàu tö traùi phieáu, kyø phieáu, tín phieáu</t>
  </si>
  <si>
    <t xml:space="preserve"> - Coå töùc, lôïi nhuaän ñöôïc chia</t>
  </si>
  <si>
    <t xml:space="preserve"> - Laõi baùn ngoaïi teä</t>
  </si>
  <si>
    <t xml:space="preserve"> - Laõi cheânh leäch tyû giaù ñaõ thöïc hieän</t>
  </si>
  <si>
    <t xml:space="preserve"> - Laõi cheânh leäch tyû giaù chöa thöïc hieän</t>
  </si>
  <si>
    <t xml:space="preserve"> - Laõi baùn haøng traû chaäm</t>
  </si>
  <si>
    <t xml:space="preserve"> - Doanh thu hoaït ñoäng taøi chính khaùc</t>
  </si>
  <si>
    <t>30. Chi phí taøi chính (Maõ soá 22)</t>
  </si>
  <si>
    <t xml:space="preserve"> - Laõi tieàn vay</t>
  </si>
  <si>
    <t xml:space="preserve"> - Chieát khaáu thanh toaùn, laõi baùn haøng traû chaäm</t>
  </si>
  <si>
    <t xml:space="preserve"> - Loã do thanh lyù caùc khoaûn ñaàu tö ngaén haïn, daøi haïn</t>
  </si>
  <si>
    <t xml:space="preserve"> - Loã baùn ngoaïi teä</t>
  </si>
  <si>
    <t xml:space="preserve"> - Loã cheânh leäch tyû giaù ñaõ thöïc hieän</t>
  </si>
  <si>
    <t xml:space="preserve"> - Loã cheânh leäch tyû giaù chöa thöïc hieän</t>
  </si>
  <si>
    <t xml:space="preserve"> - Döï phoøng giaûm giaù caùc khoaûn ñaàu tö ngaén haïn, daøi haïn</t>
  </si>
  <si>
    <t xml:space="preserve"> - Chi phí taøi chính khaùc</t>
  </si>
  <si>
    <t>31. Chi phí thueá thu nhaäp doanh nghieäp hieän haønh (Maõ soá 51)</t>
  </si>
  <si>
    <t xml:space="preserve"> - Chi phí thueá thu nhaäp doanh nghieäp tính treân thu nhaäp chòu thueá naêm hieän haønh</t>
  </si>
  <si>
    <t xml:space="preserve"> - Ñieàu chænh chi phí thueá thu nhaäp doanh nghieäp cuûa naêm tröôùc vaøo chi phí thueá thu nhaäp hieän haønh naêm nay</t>
  </si>
  <si>
    <t xml:space="preserve"> - Toång chi phí thueá thu nhaäp hieän haønh</t>
  </si>
  <si>
    <t>32. Chi phí thueá thu nhaäp doanh nghieäp hoaõn laïi (Maõ soá 52)</t>
  </si>
  <si>
    <t xml:space="preserve"> - Chi phí thueá thu nhaäp doanh nghieäp hoaõn laïi  phaùt sinh töø caùc khoaûn cheânh leäch taïm thôøi phaûi chòu thueá</t>
  </si>
  <si>
    <t xml:space="preserve"> - Chi phí thueá thu nhaäp doanh nghieäp hoaõn laïi phaùt sinh töø vieäc hoaøn nhaäp taøi saûn thueá thu nhaäp hoaõn laïi</t>
  </si>
  <si>
    <t xml:space="preserve"> - Thu nhaäp chòu thueá thu nhaäp doanh nghieäp hoaõn laïi phaùt sinh töø caùc khoaûn cheânh leäch taïm thôøi ñöôïc khaáu tröø</t>
  </si>
  <si>
    <t xml:space="preserve"> - Thu nhaäp thueá thu nhaäp doanh nghieäp hoaõn laïi phaùt sinh töø caùc khoaûn loã tính thueá vaø öu ñaõi thueá chöa söû duïng</t>
  </si>
  <si>
    <t xml:space="preserve"> - Thu nhaäp thueá thu nhaäp doanh nghieäp hoaõn laïi phaùt sinh töø vieäc hoaøn nhaäp thueá thu nhaäp hoaõn laïi phaûi ttraû</t>
  </si>
  <si>
    <t xml:space="preserve"> - Toång chi phí thueá thu nhaäp doanh nghieäp hoaõn laïi</t>
  </si>
  <si>
    <t>33. Chi phí saûn xuaát, kinh doanh theo yeáu toá</t>
  </si>
  <si>
    <t xml:space="preserve"> - Chi phí nguyeân lieäu, vaät lieäu</t>
  </si>
  <si>
    <t xml:space="preserve"> - Chi phí nhaân coâng</t>
  </si>
  <si>
    <t xml:space="preserve"> - Chi phí khaáu hao taøi saûn coá ñònh</t>
  </si>
  <si>
    <t xml:space="preserve"> - Chi phí ñoà duøng vaên phoøng</t>
  </si>
  <si>
    <t xml:space="preserve"> - Chi phí dòch vuï mua ngoaøi</t>
  </si>
  <si>
    <t xml:space="preserve"> - Chi phí khaùc baèng tieàn</t>
  </si>
  <si>
    <r>
      <t xml:space="preserve">VII. </t>
    </r>
    <r>
      <rPr>
        <b/>
        <u val="single"/>
        <sz val="8.5"/>
        <rFont val="VNI-Centur"/>
        <family val="0"/>
      </rPr>
      <t>Thoâng tin boå sung cho caùc khoaûn muïc trình baøy trong baùo caùo löu chuyeån tieàn teä</t>
    </r>
    <r>
      <rPr>
        <b/>
        <sz val="8.5"/>
        <rFont val="VNI-Centur"/>
        <family val="0"/>
      </rPr>
      <t>:</t>
    </r>
  </si>
  <si>
    <t>34. Caùc giao dòch khoâng baèng tieàn aûnh höôûng ñeán baùo caùo löu chuyeån tieàn teä vaø caùc khoaûn tieàn do doanh nghieäp naém giöõ nhöng khoâng</t>
  </si>
  <si>
    <t>ñöôïc söû duïng</t>
  </si>
  <si>
    <t xml:space="preserve">a. Mua taøi saûn baèng caùch nhaän caùc khoaûn nôï lieân quan tröïc tieáp hoaëc thoâng qua nghieäp vuï cho thueâ taøi chính: </t>
  </si>
  <si>
    <t xml:space="preserve"> - Mua doanh nghieäp thoâng qua phaùt haønh coå phieáu</t>
  </si>
  <si>
    <t xml:space="preserve"> - Chuyeån nôï thaønh voán chuû sôû höõu</t>
  </si>
  <si>
    <t>b. Mua vaø thanh lyù coâng ty con hoaëc ñôn vò kinh doanh khaùc trong kyø baùo caùo</t>
  </si>
  <si>
    <t xml:space="preserve"> - Toång giaù trò mua hoaëc thanh lyù</t>
  </si>
  <si>
    <t xml:space="preserve"> - Phaàn giaù trò mua hoaëc thanh lyù ñöôïc thanh toaùn baèng tieànvaø caùc khoaûn töông ñöông tieàn</t>
  </si>
  <si>
    <t xml:space="preserve"> - Soá tieàn vaø khoaûn töông ñöông tieàn thöïc coù trong coâng ty con hoaëc ñôn vò kinh doanh khaùc ñöôïc mua hoaëc thanh lyù</t>
  </si>
  <si>
    <t xml:space="preserve"> - Phaàn giaù trò taøi saûn (Toång hôïp theo töøng laïoi taøi saûn) vaø nôï phaûi traû khoâng phaûi laø tieàn vaø caùc khoaûn töông ñöông tieàn trong coâng ty </t>
  </si>
  <si>
    <t>con hoaëc ñôn vò kinh doanh khaùc ñöôïc mua hoaëc thanh lyù trong kyø</t>
  </si>
  <si>
    <t xml:space="preserve">c. Trình baøy giaù trò vaø lyù do cuûa caùc khoaûn tieàn vaø töôgn ñöông tieàn lôùn do doanh nghieäp naém giöõ nhöng khoâng ñöôïc söû duïng do coù söï haïn </t>
  </si>
  <si>
    <t>cheá cuûa phaùp luaät hoaëc caùc raøng buoäc khaùc maø doanh nghieäp phaûi thöïc hieän.</t>
  </si>
  <si>
    <r>
      <t xml:space="preserve">VIII. </t>
    </r>
    <r>
      <rPr>
        <b/>
        <u val="single"/>
        <sz val="8.5"/>
        <rFont val="VNI-Centur"/>
        <family val="0"/>
      </rPr>
      <t>Nhöõng thoâng tin khaùc:</t>
    </r>
  </si>
  <si>
    <t>1. Nhöõng khoaûn nôï tieàm taøng, khoaûn cam keát vaø nhöõng thoâng tin taøi chính khaùc:</t>
  </si>
  <si>
    <t>2. Nhöõng söï kieän phaùt sinh sau ngaøy keát thuùc kyø keá toaùn naêm</t>
  </si>
  <si>
    <t>3. Thoâng tin veà caùc beân lieân quan</t>
  </si>
  <si>
    <t>5. Thoâng tin so saùnh (nhöõng thay ñoåi veà thoâng tin trong baùo caùo taøi chính cuûa caùc nieân ñoä keá toaùn tröôùc):</t>
  </si>
  <si>
    <t>6. Thoâng tin veà hoaït ñoäng lieân tuïc</t>
  </si>
  <si>
    <t>7. Nhöõng thoâng tin khaùc</t>
  </si>
  <si>
    <t>Ngaøy 18 thaùng 10 naêm 2007</t>
  </si>
  <si>
    <t>Ngöôøi laäp bieåu</t>
  </si>
  <si>
    <t>Keá toaùn tröôûng</t>
  </si>
  <si>
    <t>Giaùm ñoác</t>
  </si>
  <si>
    <t xml:space="preserve">4. Trình baøy taøi saûn, doanh thu, keát quaû kinh doanh theo boä phaän (theo lónh vöïc kinh doanh hay khu vöïc ñòa lyù) theo quy ñònh cuûa </t>
  </si>
  <si>
    <t>Chuaån möïc keá toaùn soâ 28  "Baùo caùo boä phaän" (2)</t>
  </si>
  <si>
    <t xml:space="preserve">  Mẫu số B 03a - DN</t>
  </si>
  <si>
    <t xml:space="preserve"> ngày 20/03/2006 của Bộ trưởng BTC)</t>
  </si>
  <si>
    <t>BÁO CÁO LƯU CHUYỂN TIỀN TỆ</t>
  </si>
  <si>
    <t>(Theo phương pháp trực tiếp)</t>
  </si>
  <si>
    <t>Đơn vị tính: VNĐ</t>
  </si>
  <si>
    <t>Thuyết 
minh</t>
  </si>
  <si>
    <t>Lũy kế từ đầu năm
đến cuối quý này</t>
  </si>
  <si>
    <t>I. Lưu chuyển tiền từ hoạt động kinh doanh</t>
  </si>
  <si>
    <t xml:space="preserve">  1. Tiền thu từ bán hàng,cung cấp dịch vụ và doanh thu khác</t>
  </si>
  <si>
    <t xml:space="preserve">  2. Tiền chi trả cho người cung cấp hàng hóa và dịch vụ</t>
  </si>
  <si>
    <t xml:space="preserve">  3. Tiền chi trả cho người lao động</t>
  </si>
  <si>
    <t>03</t>
  </si>
  <si>
    <t xml:space="preserve">  4. Tiền chi trả lãi vay</t>
  </si>
  <si>
    <t>04</t>
  </si>
  <si>
    <t xml:space="preserve">  5. Tiền chi nộp Thuế thu nhập doanh nghiệp</t>
  </si>
  <si>
    <t>05</t>
  </si>
  <si>
    <t xml:space="preserve">  6. Tiền thu khác từ hoạt động kinh doanh</t>
  </si>
  <si>
    <t>06</t>
  </si>
  <si>
    <t xml:space="preserve">  7. Tiền chi khác cho hoạt động kinh doanh</t>
  </si>
  <si>
    <t>07</t>
  </si>
  <si>
    <t>Lưu chuyển tiền thuần từ hoạt động kinh doanh</t>
  </si>
  <si>
    <t>II. Lưu chuyển tiền từ hoạt động đầu tư</t>
  </si>
  <si>
    <t xml:space="preserve">  1. Tiền chi để mua sắm,xây dựng TSCĐ và các tài sản </t>
  </si>
  <si>
    <t>dài hạn khác</t>
  </si>
  <si>
    <t xml:space="preserve">  2. Tiền thu từ thanh lý, nhượng bán TSCĐ và các tài sản </t>
  </si>
  <si>
    <t xml:space="preserve">  3. Tiền chi cho vay, mua các công cụ nợ của đơn vị khác</t>
  </si>
  <si>
    <t xml:space="preserve">  4. Tiền thu hồi cho vay, bán lại các công cụ nợ của đơn vị khác</t>
  </si>
  <si>
    <t xml:space="preserve">  5. Tiền chi đầu tư góp vốn vào đơn vị khác</t>
  </si>
  <si>
    <t xml:space="preserve">  6. Tiền thu hồi đầu tư góp vốn vào đơn vị khác</t>
  </si>
  <si>
    <t xml:space="preserve">  7. Tiền thu lãi cho vay, cổ tức và lợi nhuận được chia </t>
  </si>
  <si>
    <t>Lưu chuyển tiền thuần từ hoạt động đầu tư</t>
  </si>
  <si>
    <t>III. Lưu chuyển tiền từ hoạt động tài chính</t>
  </si>
  <si>
    <t xml:space="preserve">  1. Tiền thu từ phát hành cổ phiếu, nhận vốn góp của chủ sở hữu</t>
  </si>
  <si>
    <t xml:space="preserve">  2. Tiền chi trả vốn góp cho các chủ sở hữu,mua lại cổ phiếu</t>
  </si>
  <si>
    <t>của doanh nghiệp đã phát hành</t>
  </si>
  <si>
    <t xml:space="preserve">  3. Tiền vay ngắn hạn, dài hạn nhận được</t>
  </si>
  <si>
    <t xml:space="preserve">  4. Tiền chi trả nợ gốc vay</t>
  </si>
  <si>
    <t xml:space="preserve">  5. Tiền chi trả nợ thuê tài chính</t>
  </si>
  <si>
    <t xml:space="preserve">  6. Cổ tức, lợi nhuận đã trả cho chủ sở hữu</t>
  </si>
  <si>
    <t>Lưu chuyển tiền thuần từ hoạt động tài chính</t>
  </si>
  <si>
    <t>Lưu chuyển tiền thuần trong kỳ ( 20 + 30 + 40 )</t>
  </si>
  <si>
    <t>Tiền và tương đương tiền đầu kỳ</t>
  </si>
  <si>
    <t>Ảnh hưởng của thay đổi tỷ giá hối đoái quy đổi ngoại tệ</t>
  </si>
  <si>
    <t>Tiền và tương đương tiền cuối kỳ ( 50 + 60 + 61 )</t>
  </si>
  <si>
    <t xml:space="preserve">          Người lập                                                      Kế Toán Trưởng</t>
  </si>
  <si>
    <t>Tổng Giám đốc</t>
  </si>
  <si>
    <t xml:space="preserve">        Bùi Văn Thủy                                                   Mai Thị Trúc Giang</t>
  </si>
  <si>
    <t>Bùi Quang Mẫn</t>
  </si>
  <si>
    <t>Quý 3 năm 2007</t>
  </si>
  <si>
    <t>Ngày 18 tháng 10 năm  2007</t>
  </si>
  <si>
    <t>Bùi Văn Thủy</t>
  </si>
  <si>
    <t>Người lập</t>
  </si>
  <si>
    <t>Mai Thị Trúc Giang</t>
  </si>
  <si>
    <t xml:space="preserve">               Người lập                                                      Kế toán trưởng</t>
  </si>
  <si>
    <t xml:space="preserve">        Bùi Văn Thủy                                  Mai Thị Trúc Giang</t>
  </si>
  <si>
    <t xml:space="preserve">     Bùi Văn Thủy             </t>
  </si>
  <si>
    <t xml:space="preserve"> Tổng Giám đốc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</si>
</sst>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-"/>
    <numFmt numFmtId="167" formatCode="_(* #,##0.000_);_(* \(#,##0.000\);_(* &quot;-&quot;??_);_(@_)"/>
    <numFmt numFmtId="168" formatCode="_(* #,##0.0000_);_(* \(#,##0.0000\);_(* &quot;-&quot;??_);_(@_)"/>
  </numFmts>
  <fonts count="37">
    <font>
      <sz val="10"/>
      <name val="vni-times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.5"/>
      <name val="VNI-Centur"/>
      <family val="0"/>
    </font>
    <font>
      <sz val="10"/>
      <name val="VNI-Centur"/>
      <family val="0"/>
    </font>
    <font>
      <b/>
      <i/>
      <sz val="8.5"/>
      <name val="VNI-Centur"/>
      <family val="0"/>
    </font>
    <font>
      <i/>
      <sz val="8.5"/>
      <name val="VNI-Centur"/>
      <family val="0"/>
    </font>
    <font>
      <b/>
      <sz val="16"/>
      <name val="VNI-Centur"/>
      <family val="0"/>
    </font>
    <font>
      <b/>
      <sz val="12"/>
      <name val="VNI-Centur"/>
      <family val="0"/>
    </font>
    <font>
      <b/>
      <sz val="8.5"/>
      <name val="VNI-Centur"/>
      <family val="0"/>
    </font>
    <font>
      <b/>
      <u val="single"/>
      <sz val="8.5"/>
      <name val="VNI-Centur"/>
      <family val="0"/>
    </font>
    <font>
      <sz val="8"/>
      <name val="VNI-Centur"/>
      <family val="0"/>
    </font>
    <font>
      <b/>
      <u val="singleAccounting"/>
      <sz val="8"/>
      <name val="VNI-Centur"/>
      <family val="0"/>
    </font>
    <font>
      <b/>
      <u val="singleAccounting"/>
      <sz val="8.5"/>
      <name val="VNI-Centur"/>
      <family val="0"/>
    </font>
    <font>
      <b/>
      <u val="single"/>
      <sz val="8.5"/>
      <color indexed="8"/>
      <name val="VNI-Centur"/>
      <family val="0"/>
    </font>
    <font>
      <sz val="8.5"/>
      <color indexed="8"/>
      <name val="VNI-Centur"/>
      <family val="0"/>
    </font>
    <font>
      <u val="single"/>
      <sz val="8.5"/>
      <name val="VNI-Centur"/>
      <family val="0"/>
    </font>
    <font>
      <b/>
      <sz val="8"/>
      <name val="VNI-Centur"/>
      <family val="0"/>
    </font>
    <font>
      <b/>
      <sz val="10"/>
      <name val="VNI-Centur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7" fontId="4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2" fillId="0" borderId="2" xfId="15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165" fontId="8" fillId="0" borderId="0" xfId="15" applyNumberFormat="1" applyFont="1" applyAlignment="1">
      <alignment/>
    </xf>
    <xf numFmtId="43" fontId="2" fillId="0" borderId="0" xfId="15" applyFont="1" applyAlignment="1">
      <alignment/>
    </xf>
    <xf numFmtId="37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165" fontId="4" fillId="0" borderId="0" xfId="15" applyNumberFormat="1" applyFont="1" applyAlignment="1">
      <alignment/>
    </xf>
    <xf numFmtId="37" fontId="2" fillId="0" borderId="0" xfId="0" applyNumberFormat="1" applyFont="1" applyAlignment="1">
      <alignment horizontal="right"/>
    </xf>
    <xf numFmtId="165" fontId="2" fillId="0" borderId="0" xfId="15" applyNumberFormat="1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37" fontId="2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165" fontId="4" fillId="0" borderId="2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4" fillId="0" borderId="4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5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5" fontId="11" fillId="0" borderId="0" xfId="15" applyNumberFormat="1" applyFont="1" applyBorder="1" applyAlignment="1">
      <alignment horizontal="left"/>
    </xf>
    <xf numFmtId="165" fontId="11" fillId="0" borderId="0" xfId="15" applyNumberFormat="1" applyFont="1" applyBorder="1" applyAlignment="1">
      <alignment horizontal="center"/>
    </xf>
    <xf numFmtId="14" fontId="11" fillId="0" borderId="0" xfId="15" applyNumberFormat="1" applyFont="1" applyBorder="1" applyAlignment="1">
      <alignment horizontal="center"/>
    </xf>
    <xf numFmtId="165" fontId="19" fillId="0" borderId="0" xfId="15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65" fontId="20" fillId="0" borderId="0" xfId="15" applyNumberFormat="1" applyFont="1" applyBorder="1" applyAlignment="1">
      <alignment/>
    </xf>
    <xf numFmtId="0" fontId="18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21" fillId="0" borderId="0" xfId="15" applyNumberFormat="1" applyFont="1" applyBorder="1" applyAlignment="1">
      <alignment/>
    </xf>
    <xf numFmtId="165" fontId="11" fillId="0" borderId="0" xfId="15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 shrinkToFit="1"/>
    </xf>
    <xf numFmtId="0" fontId="11" fillId="0" borderId="10" xfId="0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165" fontId="11" fillId="0" borderId="10" xfId="15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" xfId="0" applyFont="1" applyBorder="1" applyAlignment="1">
      <alignment wrapText="1" shrinkToFit="1"/>
    </xf>
    <xf numFmtId="165" fontId="11" fillId="0" borderId="12" xfId="15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165" fontId="11" fillId="0" borderId="7" xfId="0" applyNumberFormat="1" applyFont="1" applyBorder="1" applyAlignment="1">
      <alignment/>
    </xf>
    <xf numFmtId="0" fontId="17" fillId="0" borderId="2" xfId="0" applyFont="1" applyBorder="1" applyAlignment="1">
      <alignment wrapText="1" shrinkToFit="1"/>
    </xf>
    <xf numFmtId="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left" wrapText="1" shrinkToFit="1"/>
    </xf>
    <xf numFmtId="0" fontId="11" fillId="0" borderId="4" xfId="0" applyFont="1" applyBorder="1" applyAlignment="1">
      <alignment wrapText="1" shrinkToFit="1"/>
    </xf>
    <xf numFmtId="165" fontId="11" fillId="0" borderId="13" xfId="15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8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7" fillId="0" borderId="1" xfId="0" applyFont="1" applyBorder="1" applyAlignment="1">
      <alignment wrapText="1" shrinkToFit="1"/>
    </xf>
    <xf numFmtId="0" fontId="11" fillId="0" borderId="14" xfId="0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165" fontId="11" fillId="0" borderId="14" xfId="15" applyNumberFormat="1" applyFont="1" applyBorder="1" applyAlignment="1">
      <alignment/>
    </xf>
    <xf numFmtId="165" fontId="11" fillId="0" borderId="15" xfId="15" applyNumberFormat="1" applyFont="1" applyBorder="1" applyAlignment="1">
      <alignment/>
    </xf>
    <xf numFmtId="165" fontId="11" fillId="0" borderId="11" xfId="15" applyNumberFormat="1" applyFont="1" applyBorder="1" applyAlignment="1">
      <alignment/>
    </xf>
    <xf numFmtId="165" fontId="11" fillId="0" borderId="16" xfId="15" applyNumberFormat="1" applyFont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165" fontId="11" fillId="0" borderId="5" xfId="15" applyNumberFormat="1" applyFont="1" applyBorder="1" applyAlignment="1">
      <alignment/>
    </xf>
    <xf numFmtId="165" fontId="11" fillId="0" borderId="2" xfId="15" applyNumberFormat="1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65" fontId="11" fillId="0" borderId="4" xfId="15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 horizontal="right"/>
    </xf>
    <xf numFmtId="165" fontId="11" fillId="0" borderId="0" xfId="15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165" fontId="21" fillId="0" borderId="0" xfId="15" applyNumberFormat="1" applyFont="1" applyBorder="1" applyAlignment="1">
      <alignment horizontal="right"/>
    </xf>
    <xf numFmtId="37" fontId="2" fillId="0" borderId="15" xfId="0" applyNumberFormat="1" applyFont="1" applyBorder="1" applyAlignment="1">
      <alignment/>
    </xf>
    <xf numFmtId="0" fontId="11" fillId="0" borderId="0" xfId="0" applyFont="1" applyBorder="1" applyAlignment="1" quotePrefix="1">
      <alignment/>
    </xf>
    <xf numFmtId="0" fontId="24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165" fontId="11" fillId="0" borderId="3" xfId="15" applyNumberFormat="1" applyFont="1" applyBorder="1" applyAlignment="1">
      <alignment horizontal="center"/>
    </xf>
    <xf numFmtId="165" fontId="11" fillId="0" borderId="3" xfId="15" applyNumberFormat="1" applyFont="1" applyBorder="1" applyAlignment="1">
      <alignment horizontal="right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11" fillId="0" borderId="3" xfId="0" applyFont="1" applyBorder="1" applyAlignment="1">
      <alignment horizontal="center" wrapText="1"/>
    </xf>
    <xf numFmtId="165" fontId="11" fillId="0" borderId="3" xfId="15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/>
    </xf>
    <xf numFmtId="165" fontId="19" fillId="0" borderId="6" xfId="15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17" fillId="0" borderId="8" xfId="0" applyFont="1" applyBorder="1" applyAlignment="1">
      <alignment/>
    </xf>
    <xf numFmtId="165" fontId="19" fillId="0" borderId="8" xfId="15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1" fillId="0" borderId="0" xfId="15" applyNumberFormat="1" applyFont="1" applyFill="1" applyBorder="1" applyAlignment="1">
      <alignment horizontal="right"/>
    </xf>
    <xf numFmtId="165" fontId="17" fillId="0" borderId="0" xfId="15" applyNumberFormat="1" applyFont="1" applyBorder="1" applyAlignment="1">
      <alignment horizontal="center"/>
    </xf>
    <xf numFmtId="165" fontId="25" fillId="0" borderId="0" xfId="15" applyNumberFormat="1" applyFont="1" applyBorder="1" applyAlignment="1">
      <alignment/>
    </xf>
    <xf numFmtId="165" fontId="17" fillId="0" borderId="0" xfId="15" applyNumberFormat="1" applyFont="1" applyBorder="1" applyAlignment="1">
      <alignment/>
    </xf>
    <xf numFmtId="0" fontId="2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5" fontId="14" fillId="0" borderId="0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65" fontId="30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49" fontId="33" fillId="0" borderId="3" xfId="15" applyNumberFormat="1" applyFont="1" applyBorder="1" applyAlignment="1">
      <alignment horizontal="center" vertical="center"/>
    </xf>
    <xf numFmtId="0" fontId="33" fillId="0" borderId="1" xfId="0" applyFont="1" applyBorder="1" applyAlignment="1">
      <alignment/>
    </xf>
    <xf numFmtId="0" fontId="30" fillId="0" borderId="1" xfId="0" applyFont="1" applyBorder="1" applyAlignment="1">
      <alignment/>
    </xf>
    <xf numFmtId="165" fontId="30" fillId="0" borderId="1" xfId="15" applyNumberFormat="1" applyFont="1" applyBorder="1" applyAlignment="1">
      <alignment horizontal="right"/>
    </xf>
    <xf numFmtId="0" fontId="30" fillId="0" borderId="2" xfId="0" applyFont="1" applyBorder="1" applyAlignment="1">
      <alignment/>
    </xf>
    <xf numFmtId="49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65" fontId="30" fillId="0" borderId="2" xfId="15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3" fillId="0" borderId="2" xfId="0" applyFont="1" applyBorder="1" applyAlignment="1">
      <alignment horizontal="center"/>
    </xf>
    <xf numFmtId="165" fontId="33" fillId="0" borderId="2" xfId="15" applyNumberFormat="1" applyFont="1" applyBorder="1" applyAlignment="1">
      <alignment horizontal="right"/>
    </xf>
    <xf numFmtId="0" fontId="33" fillId="0" borderId="2" xfId="0" applyFont="1" applyBorder="1" applyAlignment="1">
      <alignment/>
    </xf>
    <xf numFmtId="0" fontId="33" fillId="0" borderId="4" xfId="0" applyFont="1" applyBorder="1" applyAlignment="1">
      <alignment/>
    </xf>
    <xf numFmtId="0" fontId="33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5" fontId="33" fillId="0" borderId="4" xfId="15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165" fontId="30" fillId="0" borderId="0" xfId="15" applyNumberFormat="1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37" fontId="3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2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 shrinkToFit="1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61">
      <selection activeCell="E104" sqref="E104"/>
    </sheetView>
  </sheetViews>
  <sheetFormatPr defaultColWidth="9.00390625" defaultRowHeight="12.75"/>
  <cols>
    <col min="1" max="1" width="48.25390625" style="2" customWidth="1"/>
    <col min="2" max="2" width="9.25390625" style="2" customWidth="1"/>
    <col min="3" max="3" width="9.375" style="2" customWidth="1"/>
    <col min="4" max="4" width="18.75390625" style="9" customWidth="1"/>
    <col min="5" max="5" width="19.125" style="9" customWidth="1"/>
    <col min="6" max="6" width="9.125" style="2" customWidth="1"/>
    <col min="7" max="7" width="12.00390625" style="2" bestFit="1" customWidth="1"/>
    <col min="8" max="16384" width="9.125" style="2" customWidth="1"/>
  </cols>
  <sheetData>
    <row r="1" spans="1:5" ht="12.75">
      <c r="A1" s="1" t="s">
        <v>0</v>
      </c>
      <c r="B1" s="16"/>
      <c r="C1" s="13"/>
      <c r="D1" s="208" t="s">
        <v>2</v>
      </c>
      <c r="E1" s="208"/>
    </row>
    <row r="2" spans="1:5" ht="12.75">
      <c r="A2" s="1" t="s">
        <v>3</v>
      </c>
      <c r="B2" s="16"/>
      <c r="C2" s="17"/>
      <c r="D2" s="209" t="s">
        <v>4</v>
      </c>
      <c r="E2" s="209"/>
    </row>
    <row r="3" spans="1:5" ht="12.75">
      <c r="A3" s="16"/>
      <c r="B3" s="16"/>
      <c r="C3" s="17"/>
      <c r="D3" s="209" t="s">
        <v>5</v>
      </c>
      <c r="E3" s="209"/>
    </row>
    <row r="4" spans="1:5" ht="12.75">
      <c r="A4" s="16"/>
      <c r="B4" s="16"/>
      <c r="C4" s="210"/>
      <c r="D4" s="210"/>
      <c r="E4" s="210"/>
    </row>
    <row r="5" spans="1:5" ht="18.75">
      <c r="A5" s="211" t="s">
        <v>6</v>
      </c>
      <c r="B5" s="211"/>
      <c r="C5" s="211"/>
      <c r="D5" s="211"/>
      <c r="E5" s="211"/>
    </row>
    <row r="6" spans="1:5" ht="12.75">
      <c r="A6" s="212" t="s">
        <v>7</v>
      </c>
      <c r="B6" s="212"/>
      <c r="C6" s="212"/>
      <c r="D6" s="212"/>
      <c r="E6" s="212"/>
    </row>
    <row r="7" spans="1:5" ht="12.75">
      <c r="A7" s="212" t="s">
        <v>8</v>
      </c>
      <c r="B7" s="212"/>
      <c r="C7" s="212"/>
      <c r="D7" s="212"/>
      <c r="E7" s="212"/>
    </row>
    <row r="8" spans="4:5" ht="12.75">
      <c r="D8" s="213" t="s">
        <v>9</v>
      </c>
      <c r="E8" s="213"/>
    </row>
    <row r="9" spans="1:5" ht="25.5">
      <c r="A9" s="19" t="s">
        <v>10</v>
      </c>
      <c r="B9" s="19" t="s">
        <v>11</v>
      </c>
      <c r="C9" s="20" t="s">
        <v>12</v>
      </c>
      <c r="D9" s="19" t="s">
        <v>13</v>
      </c>
      <c r="E9" s="19" t="s">
        <v>14</v>
      </c>
    </row>
    <row r="10" spans="1:5" ht="12.75">
      <c r="A10" s="21">
        <v>1</v>
      </c>
      <c r="B10" s="21">
        <v>2</v>
      </c>
      <c r="C10" s="21">
        <v>3</v>
      </c>
      <c r="D10" s="22">
        <v>4</v>
      </c>
      <c r="E10" s="22">
        <v>5</v>
      </c>
    </row>
    <row r="11" spans="1:5" ht="12.75">
      <c r="A11" s="23" t="s">
        <v>15</v>
      </c>
      <c r="B11" s="24">
        <v>100</v>
      </c>
      <c r="C11" s="25"/>
      <c r="D11" s="3">
        <f>D12+D15+D18+D25+D28</f>
        <v>215820281077</v>
      </c>
      <c r="E11" s="3">
        <f>E12+E15+E18+E25+E28</f>
        <v>136743923355</v>
      </c>
    </row>
    <row r="12" spans="1:5" ht="12.75">
      <c r="A12" s="26" t="s">
        <v>16</v>
      </c>
      <c r="B12" s="27">
        <v>110</v>
      </c>
      <c r="C12" s="28"/>
      <c r="D12" s="5">
        <f>D13+D14</f>
        <v>13812580043</v>
      </c>
      <c r="E12" s="5">
        <f>E13+E14</f>
        <v>8369381705</v>
      </c>
    </row>
    <row r="13" spans="1:5" ht="12.75">
      <c r="A13" s="6" t="s">
        <v>17</v>
      </c>
      <c r="B13" s="28">
        <v>111</v>
      </c>
      <c r="C13" s="28" t="s">
        <v>18</v>
      </c>
      <c r="D13" s="7">
        <f>259327180+13553252863</f>
        <v>13812580043</v>
      </c>
      <c r="E13" s="7">
        <v>8369381705</v>
      </c>
    </row>
    <row r="14" spans="1:5" ht="12.75">
      <c r="A14" s="6" t="s">
        <v>19</v>
      </c>
      <c r="B14" s="28">
        <v>112</v>
      </c>
      <c r="C14" s="28"/>
      <c r="D14" s="7"/>
      <c r="E14" s="29"/>
    </row>
    <row r="15" spans="1:5" ht="12.75">
      <c r="A15" s="4" t="s">
        <v>20</v>
      </c>
      <c r="B15" s="27">
        <v>120</v>
      </c>
      <c r="C15" s="28" t="s">
        <v>21</v>
      </c>
      <c r="D15" s="5">
        <f>D16+D17</f>
        <v>0</v>
      </c>
      <c r="E15" s="29"/>
    </row>
    <row r="16" spans="1:5" ht="12.75">
      <c r="A16" s="6" t="s">
        <v>22</v>
      </c>
      <c r="B16" s="28">
        <v>121</v>
      </c>
      <c r="C16" s="28"/>
      <c r="D16" s="7"/>
      <c r="E16" s="29"/>
    </row>
    <row r="17" spans="1:5" ht="12.75">
      <c r="A17" s="6" t="s">
        <v>23</v>
      </c>
      <c r="B17" s="28">
        <v>129</v>
      </c>
      <c r="C17" s="28"/>
      <c r="D17" s="7"/>
      <c r="E17" s="29" t="s">
        <v>24</v>
      </c>
    </row>
    <row r="18" spans="1:5" ht="12.75">
      <c r="A18" s="4" t="s">
        <v>25</v>
      </c>
      <c r="B18" s="27">
        <v>130</v>
      </c>
      <c r="C18" s="28"/>
      <c r="D18" s="5">
        <f>SUM(D19:D24)</f>
        <v>125090360975</v>
      </c>
      <c r="E18" s="5">
        <f>SUM(E19:E24)</f>
        <v>87387289862</v>
      </c>
    </row>
    <row r="19" spans="1:5" ht="12.75">
      <c r="A19" s="6" t="s">
        <v>26</v>
      </c>
      <c r="B19" s="28">
        <v>131</v>
      </c>
      <c r="C19" s="28"/>
      <c r="D19" s="7">
        <v>91629329568</v>
      </c>
      <c r="E19" s="7">
        <v>78037732431</v>
      </c>
    </row>
    <row r="20" spans="1:5" ht="12.75">
      <c r="A20" s="6" t="s">
        <v>27</v>
      </c>
      <c r="B20" s="28">
        <v>132</v>
      </c>
      <c r="C20" s="28"/>
      <c r="D20" s="7">
        <v>29367077119</v>
      </c>
      <c r="E20" s="7">
        <v>6890728160</v>
      </c>
    </row>
    <row r="21" spans="1:5" ht="12.75">
      <c r="A21" s="6" t="s">
        <v>28</v>
      </c>
      <c r="B21" s="28">
        <v>133</v>
      </c>
      <c r="C21" s="28"/>
      <c r="D21" s="7"/>
      <c r="E21" s="7"/>
    </row>
    <row r="22" spans="1:5" ht="12.75">
      <c r="A22" s="6" t="s">
        <v>29</v>
      </c>
      <c r="B22" s="28">
        <v>134</v>
      </c>
      <c r="C22" s="28"/>
      <c r="D22" s="7"/>
      <c r="E22" s="7"/>
    </row>
    <row r="23" spans="1:5" ht="12.75">
      <c r="A23" s="6" t="s">
        <v>30</v>
      </c>
      <c r="B23" s="28">
        <v>135</v>
      </c>
      <c r="C23" s="28" t="s">
        <v>31</v>
      </c>
      <c r="D23" s="7">
        <f>4599914095</f>
        <v>4599914095</v>
      </c>
      <c r="E23" s="7">
        <v>2964789078</v>
      </c>
    </row>
    <row r="24" spans="1:5" ht="12.75">
      <c r="A24" s="6" t="s">
        <v>32</v>
      </c>
      <c r="B24" s="28">
        <v>139</v>
      </c>
      <c r="C24" s="28"/>
      <c r="D24" s="7">
        <v>-505959807</v>
      </c>
      <c r="E24" s="7">
        <v>-505959807</v>
      </c>
    </row>
    <row r="25" spans="1:5" ht="12.75">
      <c r="A25" s="4" t="s">
        <v>33</v>
      </c>
      <c r="B25" s="27">
        <v>140</v>
      </c>
      <c r="C25" s="28"/>
      <c r="D25" s="5">
        <f>D26+D27</f>
        <v>74335013124</v>
      </c>
      <c r="E25" s="5">
        <f>E26+E27</f>
        <v>40729088477</v>
      </c>
    </row>
    <row r="26" spans="1:5" ht="12.75">
      <c r="A26" s="6" t="s">
        <v>34</v>
      </c>
      <c r="B26" s="28">
        <v>141</v>
      </c>
      <c r="C26" s="28" t="s">
        <v>35</v>
      </c>
      <c r="D26" s="7">
        <f>41414566587+791244595+1596481187+11295665829+19063370841+173684085</f>
        <v>74335013124</v>
      </c>
      <c r="E26" s="7">
        <v>40729088477</v>
      </c>
    </row>
    <row r="27" spans="1:5" ht="12.75">
      <c r="A27" s="6" t="s">
        <v>36</v>
      </c>
      <c r="B27" s="28">
        <v>149</v>
      </c>
      <c r="C27" s="28"/>
      <c r="D27" s="7"/>
      <c r="E27" s="7"/>
    </row>
    <row r="28" spans="1:5" ht="12.75">
      <c r="A28" s="4" t="s">
        <v>37</v>
      </c>
      <c r="B28" s="27">
        <v>150</v>
      </c>
      <c r="C28" s="28"/>
      <c r="D28" s="5">
        <f>SUM(D29:D32)</f>
        <v>2582326935</v>
      </c>
      <c r="E28" s="5">
        <f>SUM(E29:E32)</f>
        <v>258163311</v>
      </c>
    </row>
    <row r="29" spans="1:5" ht="12.75">
      <c r="A29" s="6" t="s">
        <v>38</v>
      </c>
      <c r="B29" s="28">
        <v>151</v>
      </c>
      <c r="C29" s="28"/>
      <c r="D29" s="7">
        <v>319040188</v>
      </c>
      <c r="E29" s="7">
        <v>258040173</v>
      </c>
    </row>
    <row r="30" spans="1:5" ht="12.75">
      <c r="A30" s="6" t="s">
        <v>39</v>
      </c>
      <c r="B30" s="28">
        <v>152</v>
      </c>
      <c r="C30" s="28"/>
      <c r="D30" s="7">
        <v>1390169868</v>
      </c>
      <c r="E30" s="29"/>
    </row>
    <row r="31" spans="1:5" ht="12.75">
      <c r="A31" s="6" t="s">
        <v>40</v>
      </c>
      <c r="B31" s="28">
        <v>154</v>
      </c>
      <c r="C31" s="28" t="s">
        <v>41</v>
      </c>
      <c r="D31" s="7"/>
      <c r="E31" s="29"/>
    </row>
    <row r="32" spans="1:5" ht="12.75">
      <c r="A32" s="6" t="s">
        <v>42</v>
      </c>
      <c r="B32" s="28">
        <v>158</v>
      </c>
      <c r="C32" s="28"/>
      <c r="D32" s="7">
        <f>266600000+606516879</f>
        <v>873116879</v>
      </c>
      <c r="E32" s="7">
        <v>123138</v>
      </c>
    </row>
    <row r="33" spans="1:5" ht="12.75">
      <c r="A33" s="4" t="s">
        <v>43</v>
      </c>
      <c r="B33" s="27">
        <v>200</v>
      </c>
      <c r="C33" s="28"/>
      <c r="D33" s="5">
        <f>D34+D40+D51+D54+D59</f>
        <v>101819968711</v>
      </c>
      <c r="E33" s="5">
        <f>E34+E40+E51+E54+E59</f>
        <v>84062676001</v>
      </c>
    </row>
    <row r="34" spans="1:5" ht="12.75">
      <c r="A34" s="4" t="s">
        <v>44</v>
      </c>
      <c r="B34" s="27">
        <v>210</v>
      </c>
      <c r="C34" s="28"/>
      <c r="D34" s="7">
        <f>SUM(D35:D39)</f>
        <v>0</v>
      </c>
      <c r="E34" s="29">
        <v>0</v>
      </c>
    </row>
    <row r="35" spans="1:5" ht="12.75">
      <c r="A35" s="6" t="s">
        <v>45</v>
      </c>
      <c r="B35" s="28">
        <v>211</v>
      </c>
      <c r="C35" s="28"/>
      <c r="D35" s="7"/>
      <c r="E35" s="29"/>
    </row>
    <row r="36" spans="1:5" ht="12.75">
      <c r="A36" s="6" t="s">
        <v>46</v>
      </c>
      <c r="B36" s="28">
        <v>212</v>
      </c>
      <c r="C36" s="28"/>
      <c r="D36" s="7"/>
      <c r="E36" s="29"/>
    </row>
    <row r="37" spans="1:5" ht="12.75">
      <c r="A37" s="6" t="s">
        <v>47</v>
      </c>
      <c r="B37" s="28">
        <v>213</v>
      </c>
      <c r="C37" s="28" t="s">
        <v>48</v>
      </c>
      <c r="D37" s="7"/>
      <c r="E37" s="29" t="s">
        <v>24</v>
      </c>
    </row>
    <row r="38" spans="1:5" ht="12.75">
      <c r="A38" s="6" t="s">
        <v>49</v>
      </c>
      <c r="B38" s="28">
        <v>218</v>
      </c>
      <c r="C38" s="28" t="s">
        <v>50</v>
      </c>
      <c r="D38" s="7"/>
      <c r="E38" s="29" t="s">
        <v>24</v>
      </c>
    </row>
    <row r="39" spans="1:5" ht="12.75">
      <c r="A39" s="6" t="s">
        <v>51</v>
      </c>
      <c r="B39" s="28">
        <v>219</v>
      </c>
      <c r="C39" s="28"/>
      <c r="D39" s="7"/>
      <c r="E39" s="29"/>
    </row>
    <row r="40" spans="1:5" ht="12.75">
      <c r="A40" s="4" t="s">
        <v>52</v>
      </c>
      <c r="B40" s="27">
        <v>220</v>
      </c>
      <c r="C40" s="28"/>
      <c r="D40" s="5">
        <f>D41+D44+D47+D50</f>
        <v>58037582228</v>
      </c>
      <c r="E40" s="5">
        <f>E41+E44+E47+E50</f>
        <v>64834056000</v>
      </c>
    </row>
    <row r="41" spans="1:5" ht="12.75">
      <c r="A41" s="6" t="s">
        <v>53</v>
      </c>
      <c r="B41" s="28">
        <v>221</v>
      </c>
      <c r="C41" s="28" t="s">
        <v>54</v>
      </c>
      <c r="D41" s="7">
        <f>D42+D43</f>
        <v>35707682535</v>
      </c>
      <c r="E41" s="7">
        <f>E42+E43</f>
        <v>40439629981</v>
      </c>
    </row>
    <row r="42" spans="1:5" ht="12.75">
      <c r="A42" s="6" t="s">
        <v>55</v>
      </c>
      <c r="B42" s="28">
        <v>222</v>
      </c>
      <c r="C42" s="28"/>
      <c r="D42" s="7">
        <v>73482004796</v>
      </c>
      <c r="E42" s="7">
        <v>71987280618</v>
      </c>
    </row>
    <row r="43" spans="1:5" ht="12.75">
      <c r="A43" s="6" t="s">
        <v>56</v>
      </c>
      <c r="B43" s="28">
        <v>223</v>
      </c>
      <c r="C43" s="28"/>
      <c r="D43" s="7">
        <v>-37774322261</v>
      </c>
      <c r="E43" s="7">
        <v>-31547650637</v>
      </c>
    </row>
    <row r="44" spans="1:5" ht="12.75">
      <c r="A44" s="6" t="s">
        <v>57</v>
      </c>
      <c r="B44" s="28">
        <v>224</v>
      </c>
      <c r="C44" s="28" t="s">
        <v>58</v>
      </c>
      <c r="D44" s="7">
        <f>D45+D46</f>
        <v>22285001268</v>
      </c>
      <c r="E44" s="7">
        <f>E45+E46</f>
        <v>24331958649</v>
      </c>
    </row>
    <row r="45" spans="1:5" ht="12.75">
      <c r="A45" s="6" t="s">
        <v>55</v>
      </c>
      <c r="B45" s="28">
        <v>225</v>
      </c>
      <c r="C45" s="28"/>
      <c r="D45" s="7">
        <v>27156533135</v>
      </c>
      <c r="E45" s="7">
        <v>27156533135</v>
      </c>
    </row>
    <row r="46" spans="1:5" ht="12.75">
      <c r="A46" s="6" t="s">
        <v>56</v>
      </c>
      <c r="B46" s="28">
        <v>226</v>
      </c>
      <c r="C46" s="28"/>
      <c r="D46" s="7">
        <v>-4871531867</v>
      </c>
      <c r="E46" s="7">
        <v>-2824574486</v>
      </c>
    </row>
    <row r="47" spans="1:5" ht="12.75">
      <c r="A47" s="6" t="s">
        <v>59</v>
      </c>
      <c r="B47" s="28">
        <v>227</v>
      </c>
      <c r="C47" s="28" t="s">
        <v>60</v>
      </c>
      <c r="D47" s="7">
        <f>D48+D49</f>
        <v>44898425</v>
      </c>
      <c r="E47" s="7">
        <f>E48+E49</f>
        <v>62467370</v>
      </c>
    </row>
    <row r="48" spans="1:5" ht="12.75">
      <c r="A48" s="6" t="s">
        <v>55</v>
      </c>
      <c r="B48" s="28">
        <v>228</v>
      </c>
      <c r="C48" s="28"/>
      <c r="D48" s="7">
        <v>70275790</v>
      </c>
      <c r="E48" s="7">
        <v>70275790</v>
      </c>
    </row>
    <row r="49" spans="1:5" ht="12.75">
      <c r="A49" s="6" t="s">
        <v>56</v>
      </c>
      <c r="B49" s="28">
        <v>229</v>
      </c>
      <c r="C49" s="28"/>
      <c r="D49" s="7">
        <v>-25377365</v>
      </c>
      <c r="E49" s="7">
        <v>-7808420</v>
      </c>
    </row>
    <row r="50" spans="1:5" ht="12.75">
      <c r="A50" s="6" t="s">
        <v>61</v>
      </c>
      <c r="B50" s="28">
        <v>230</v>
      </c>
      <c r="C50" s="28" t="s">
        <v>62</v>
      </c>
      <c r="D50" s="7"/>
      <c r="E50" s="29"/>
    </row>
    <row r="51" spans="1:5" ht="12.75">
      <c r="A51" s="4" t="s">
        <v>63</v>
      </c>
      <c r="B51" s="27">
        <v>240</v>
      </c>
      <c r="C51" s="28" t="s">
        <v>64</v>
      </c>
      <c r="D51" s="7"/>
      <c r="E51" s="29">
        <v>0</v>
      </c>
    </row>
    <row r="52" spans="1:5" ht="12.75">
      <c r="A52" s="6" t="s">
        <v>55</v>
      </c>
      <c r="B52" s="28">
        <v>241</v>
      </c>
      <c r="C52" s="28"/>
      <c r="D52" s="7"/>
      <c r="E52" s="29" t="s">
        <v>24</v>
      </c>
    </row>
    <row r="53" spans="1:5" ht="12.75">
      <c r="A53" s="6" t="s">
        <v>56</v>
      </c>
      <c r="B53" s="28">
        <v>242</v>
      </c>
      <c r="C53" s="28"/>
      <c r="D53" s="7"/>
      <c r="E53" s="29" t="s">
        <v>24</v>
      </c>
    </row>
    <row r="54" spans="1:5" ht="12.75">
      <c r="A54" s="4" t="s">
        <v>65</v>
      </c>
      <c r="B54" s="27">
        <v>250</v>
      </c>
      <c r="C54" s="28"/>
      <c r="D54" s="5">
        <f>SUM(D55:D58)</f>
        <v>39881476000</v>
      </c>
      <c r="E54" s="5">
        <f>SUM(E55:E58)</f>
        <v>15661976000</v>
      </c>
    </row>
    <row r="55" spans="1:5" ht="12.75">
      <c r="A55" s="6" t="s">
        <v>66</v>
      </c>
      <c r="B55" s="28">
        <v>251</v>
      </c>
      <c r="C55" s="28"/>
      <c r="D55" s="7"/>
      <c r="E55" s="29"/>
    </row>
    <row r="56" spans="1:5" ht="12.75">
      <c r="A56" s="6" t="s">
        <v>67</v>
      </c>
      <c r="B56" s="28">
        <v>252</v>
      </c>
      <c r="C56" s="28"/>
      <c r="D56" s="7">
        <f>1451250000+9741976000</f>
        <v>11193226000</v>
      </c>
      <c r="E56" s="7">
        <v>9341976000</v>
      </c>
    </row>
    <row r="57" spans="1:5" ht="12.75">
      <c r="A57" s="11" t="s">
        <v>68</v>
      </c>
      <c r="B57" s="48">
        <v>258</v>
      </c>
      <c r="C57" s="11"/>
      <c r="D57" s="12">
        <v>28688250000</v>
      </c>
      <c r="E57" s="12">
        <v>6320000000</v>
      </c>
    </row>
    <row r="58" spans="1:5" ht="12.75">
      <c r="A58" s="31" t="s">
        <v>69</v>
      </c>
      <c r="B58" s="162">
        <v>259</v>
      </c>
      <c r="C58" s="31"/>
      <c r="D58" s="44"/>
      <c r="E58" s="134" t="s">
        <v>24</v>
      </c>
    </row>
    <row r="59" spans="1:5" ht="12.75">
      <c r="A59" s="4" t="s">
        <v>70</v>
      </c>
      <c r="B59" s="27">
        <v>260</v>
      </c>
      <c r="C59" s="6"/>
      <c r="D59" s="5">
        <f>SUM(D60:D62)</f>
        <v>3900910483</v>
      </c>
      <c r="E59" s="5">
        <f>SUM(E60:E62)</f>
        <v>3566644001</v>
      </c>
    </row>
    <row r="60" spans="1:5" ht="12.75">
      <c r="A60" s="6" t="s">
        <v>71</v>
      </c>
      <c r="B60" s="28">
        <v>261</v>
      </c>
      <c r="C60" s="28" t="s">
        <v>72</v>
      </c>
      <c r="D60" s="7">
        <v>2696335483</v>
      </c>
      <c r="E60" s="7">
        <v>2362069001</v>
      </c>
    </row>
    <row r="61" spans="1:5" ht="12.75">
      <c r="A61" s="6" t="s">
        <v>73</v>
      </c>
      <c r="B61" s="28">
        <v>262</v>
      </c>
      <c r="C61" s="28" t="s">
        <v>74</v>
      </c>
      <c r="D61" s="7"/>
      <c r="E61" s="7"/>
    </row>
    <row r="62" spans="1:5" ht="12.75">
      <c r="A62" s="6" t="s">
        <v>75</v>
      </c>
      <c r="B62" s="28">
        <v>268</v>
      </c>
      <c r="C62" s="6"/>
      <c r="D62" s="7">
        <v>1204575000</v>
      </c>
      <c r="E62" s="7">
        <v>1204575000</v>
      </c>
    </row>
    <row r="63" spans="1:5" ht="12.75">
      <c r="A63" s="30" t="s">
        <v>76</v>
      </c>
      <c r="B63" s="30">
        <v>270</v>
      </c>
      <c r="C63" s="31"/>
      <c r="D63" s="3">
        <f>D11+D33</f>
        <v>317640249788</v>
      </c>
      <c r="E63" s="3">
        <f>E11+E33</f>
        <v>220806599356</v>
      </c>
    </row>
    <row r="64" spans="1:5" ht="12.75">
      <c r="A64" s="21">
        <v>1</v>
      </c>
      <c r="B64" s="21">
        <v>2</v>
      </c>
      <c r="C64" s="21">
        <v>3</v>
      </c>
      <c r="D64" s="22">
        <v>4</v>
      </c>
      <c r="E64" s="22">
        <v>5</v>
      </c>
    </row>
    <row r="65" spans="1:5" ht="12.75">
      <c r="A65" s="8" t="s">
        <v>77</v>
      </c>
      <c r="B65" s="32"/>
      <c r="C65" s="32"/>
      <c r="D65" s="33"/>
      <c r="E65" s="33"/>
    </row>
    <row r="66" spans="1:5" ht="12.75">
      <c r="A66" s="23" t="s">
        <v>78</v>
      </c>
      <c r="B66" s="24">
        <v>300</v>
      </c>
      <c r="C66" s="25"/>
      <c r="D66" s="3">
        <f>D67+D78</f>
        <v>195784127573</v>
      </c>
      <c r="E66" s="3">
        <f>E67+E78</f>
        <v>112629453421</v>
      </c>
    </row>
    <row r="67" spans="1:5" ht="12.75">
      <c r="A67" s="4" t="s">
        <v>79</v>
      </c>
      <c r="B67" s="27">
        <v>310</v>
      </c>
      <c r="C67" s="28"/>
      <c r="D67" s="5">
        <f>SUM(D68:D76)</f>
        <v>182406920673</v>
      </c>
      <c r="E67" s="5">
        <f>SUM(E68:E76)</f>
        <v>97252246521</v>
      </c>
    </row>
    <row r="68" spans="1:5" ht="12.75">
      <c r="A68" s="6" t="s">
        <v>80</v>
      </c>
      <c r="B68" s="28">
        <v>311</v>
      </c>
      <c r="C68" s="28" t="s">
        <v>81</v>
      </c>
      <c r="D68" s="7">
        <f>138494219061+932391900</f>
        <v>139426610961</v>
      </c>
      <c r="E68" s="7">
        <v>70523805776</v>
      </c>
    </row>
    <row r="69" spans="1:5" ht="12.75">
      <c r="A69" s="6" t="s">
        <v>82</v>
      </c>
      <c r="B69" s="28">
        <v>312</v>
      </c>
      <c r="C69" s="28"/>
      <c r="D69" s="7">
        <v>36826363063</v>
      </c>
      <c r="E69" s="7">
        <v>22387635348</v>
      </c>
    </row>
    <row r="70" spans="1:5" ht="12.75">
      <c r="A70" s="6" t="s">
        <v>83</v>
      </c>
      <c r="B70" s="28">
        <v>313</v>
      </c>
      <c r="C70" s="28"/>
      <c r="D70" s="7">
        <v>61976486</v>
      </c>
      <c r="E70" s="7">
        <v>1600000</v>
      </c>
    </row>
    <row r="71" spans="1:5" ht="12.75">
      <c r="A71" s="6" t="s">
        <v>84</v>
      </c>
      <c r="B71" s="28">
        <v>314</v>
      </c>
      <c r="C71" s="28" t="s">
        <v>85</v>
      </c>
      <c r="D71" s="7">
        <v>3192544032</v>
      </c>
      <c r="E71" s="7">
        <v>1728135780</v>
      </c>
    </row>
    <row r="72" spans="1:5" ht="12.75">
      <c r="A72" s="6" t="s">
        <v>86</v>
      </c>
      <c r="B72" s="28">
        <v>315</v>
      </c>
      <c r="C72" s="28"/>
      <c r="D72" s="7">
        <v>1164518673</v>
      </c>
      <c r="E72" s="7">
        <v>571985957</v>
      </c>
    </row>
    <row r="73" spans="1:5" ht="12.75">
      <c r="A73" s="6" t="s">
        <v>87</v>
      </c>
      <c r="B73" s="28">
        <v>316</v>
      </c>
      <c r="C73" s="28" t="s">
        <v>88</v>
      </c>
      <c r="D73" s="7">
        <v>93671494</v>
      </c>
      <c r="E73" s="7">
        <v>23361670</v>
      </c>
    </row>
    <row r="74" spans="1:5" ht="12.75">
      <c r="A74" s="6" t="s">
        <v>89</v>
      </c>
      <c r="B74" s="28">
        <v>317</v>
      </c>
      <c r="C74" s="28"/>
      <c r="D74" s="7"/>
      <c r="E74" s="7"/>
    </row>
    <row r="75" spans="1:5" ht="12.75">
      <c r="A75" s="6" t="s">
        <v>90</v>
      </c>
      <c r="B75" s="28">
        <v>318</v>
      </c>
      <c r="C75" s="28"/>
      <c r="D75" s="7"/>
      <c r="E75" s="7"/>
    </row>
    <row r="76" spans="1:5" ht="12.75">
      <c r="A76" s="6" t="s">
        <v>91</v>
      </c>
      <c r="B76" s="28">
        <v>319</v>
      </c>
      <c r="C76" s="28" t="s">
        <v>92</v>
      </c>
      <c r="D76" s="7">
        <v>1641235964</v>
      </c>
      <c r="E76" s="7">
        <v>2015721990</v>
      </c>
    </row>
    <row r="77" spans="1:5" ht="12.75">
      <c r="A77" s="6" t="s">
        <v>93</v>
      </c>
      <c r="B77" s="28">
        <v>320</v>
      </c>
      <c r="C77" s="28"/>
      <c r="D77" s="7"/>
      <c r="E77" s="7"/>
    </row>
    <row r="78" spans="1:5" ht="12.75">
      <c r="A78" s="4" t="s">
        <v>94</v>
      </c>
      <c r="B78" s="27">
        <v>330</v>
      </c>
      <c r="C78" s="28"/>
      <c r="D78" s="5">
        <f>SUM(D79:D83)</f>
        <v>13377206900</v>
      </c>
      <c r="E78" s="5">
        <f>SUM(E79:E83)</f>
        <v>15377206900</v>
      </c>
    </row>
    <row r="79" spans="1:5" ht="12.75">
      <c r="A79" s="6" t="s">
        <v>95</v>
      </c>
      <c r="B79" s="28">
        <v>331</v>
      </c>
      <c r="C79" s="28"/>
      <c r="D79" s="7"/>
      <c r="E79" s="29"/>
    </row>
    <row r="80" spans="1:5" ht="12.75">
      <c r="A80" s="6" t="s">
        <v>96</v>
      </c>
      <c r="B80" s="28">
        <v>332</v>
      </c>
      <c r="C80" s="28" t="s">
        <v>97</v>
      </c>
      <c r="D80" s="7"/>
      <c r="E80" s="29" t="s">
        <v>24</v>
      </c>
    </row>
    <row r="81" spans="1:5" ht="12.75">
      <c r="A81" s="6" t="s">
        <v>98</v>
      </c>
      <c r="B81" s="28">
        <v>333</v>
      </c>
      <c r="C81" s="28"/>
      <c r="D81" s="7"/>
      <c r="E81" s="29" t="s">
        <v>24</v>
      </c>
    </row>
    <row r="82" spans="1:5" ht="12.75">
      <c r="A82" s="6" t="s">
        <v>99</v>
      </c>
      <c r="B82" s="28">
        <v>334</v>
      </c>
      <c r="C82" s="28" t="s">
        <v>100</v>
      </c>
      <c r="D82" s="7">
        <v>13377206900</v>
      </c>
      <c r="E82" s="7">
        <v>15377206900</v>
      </c>
    </row>
    <row r="83" spans="1:5" ht="12.75">
      <c r="A83" s="6" t="s">
        <v>101</v>
      </c>
      <c r="B83" s="28">
        <v>335</v>
      </c>
      <c r="C83" s="28" t="s">
        <v>74</v>
      </c>
      <c r="D83" s="7"/>
      <c r="E83" s="29" t="s">
        <v>24</v>
      </c>
    </row>
    <row r="84" spans="1:5" ht="12.75">
      <c r="A84" s="6" t="s">
        <v>102</v>
      </c>
      <c r="B84" s="28">
        <v>336</v>
      </c>
      <c r="C84" s="28"/>
      <c r="D84" s="7"/>
      <c r="E84" s="29"/>
    </row>
    <row r="85" spans="1:5" ht="12.75">
      <c r="A85" s="6" t="s">
        <v>103</v>
      </c>
      <c r="B85" s="28">
        <v>337</v>
      </c>
      <c r="C85" s="28"/>
      <c r="D85" s="7"/>
      <c r="E85" s="29"/>
    </row>
    <row r="86" spans="1:5" ht="12.75">
      <c r="A86" s="4" t="s">
        <v>104</v>
      </c>
      <c r="B86" s="27">
        <v>400</v>
      </c>
      <c r="C86" s="28"/>
      <c r="D86" s="5">
        <f>D87+D99</f>
        <v>121856122215</v>
      </c>
      <c r="E86" s="5">
        <f>E87+E99</f>
        <v>108177145935</v>
      </c>
    </row>
    <row r="87" spans="1:5" ht="12.75">
      <c r="A87" s="4" t="s">
        <v>105</v>
      </c>
      <c r="B87" s="27">
        <v>410</v>
      </c>
      <c r="C87" s="28" t="s">
        <v>106</v>
      </c>
      <c r="D87" s="5">
        <f>SUM(D88:D97)</f>
        <v>121750100458</v>
      </c>
      <c r="E87" s="5">
        <f>SUM(E88:E97)</f>
        <v>108256697418</v>
      </c>
    </row>
    <row r="88" spans="1:5" ht="12.75">
      <c r="A88" s="6" t="s">
        <v>107</v>
      </c>
      <c r="B88" s="28">
        <v>411</v>
      </c>
      <c r="C88" s="28"/>
      <c r="D88" s="7">
        <v>93012620000</v>
      </c>
      <c r="E88" s="7">
        <v>84557000000</v>
      </c>
    </row>
    <row r="89" spans="1:5" ht="12.75">
      <c r="A89" s="6" t="s">
        <v>108</v>
      </c>
      <c r="B89" s="28">
        <v>412</v>
      </c>
      <c r="C89" s="28"/>
      <c r="D89" s="7">
        <v>5105115000</v>
      </c>
      <c r="E89" s="7">
        <v>5105115000</v>
      </c>
    </row>
    <row r="90" spans="1:5" ht="12.75">
      <c r="A90" s="6" t="s">
        <v>109</v>
      </c>
      <c r="B90" s="28">
        <v>413</v>
      </c>
      <c r="C90" s="28"/>
      <c r="D90" s="7">
        <v>2967606986</v>
      </c>
      <c r="E90" s="7">
        <v>2967606986</v>
      </c>
    </row>
    <row r="91" spans="1:5" ht="12.75">
      <c r="A91" s="6" t="s">
        <v>110</v>
      </c>
      <c r="B91" s="28">
        <v>414</v>
      </c>
      <c r="C91" s="28"/>
      <c r="D91" s="7"/>
      <c r="E91" s="29" t="s">
        <v>24</v>
      </c>
    </row>
    <row r="92" spans="1:5" ht="12.75">
      <c r="A92" s="6" t="s">
        <v>111</v>
      </c>
      <c r="B92" s="28">
        <v>415</v>
      </c>
      <c r="C92" s="28"/>
      <c r="D92" s="7"/>
      <c r="E92" s="29" t="s">
        <v>24</v>
      </c>
    </row>
    <row r="93" spans="1:5" ht="12.75">
      <c r="A93" s="6" t="s">
        <v>112</v>
      </c>
      <c r="B93" s="28">
        <v>416</v>
      </c>
      <c r="C93" s="28"/>
      <c r="D93" s="7"/>
      <c r="E93" s="29" t="s">
        <v>24</v>
      </c>
    </row>
    <row r="94" spans="1:5" ht="12.75">
      <c r="A94" s="6" t="s">
        <v>113</v>
      </c>
      <c r="B94" s="28">
        <v>417</v>
      </c>
      <c r="C94" s="28"/>
      <c r="D94" s="7">
        <v>4542938657</v>
      </c>
      <c r="E94" s="7">
        <v>2622226800</v>
      </c>
    </row>
    <row r="95" spans="1:5" ht="12.75">
      <c r="A95" s="6" t="s">
        <v>114</v>
      </c>
      <c r="B95" s="28">
        <v>418</v>
      </c>
      <c r="C95" s="28"/>
      <c r="D95" s="7">
        <v>1574200708</v>
      </c>
      <c r="E95" s="7">
        <v>1040101879</v>
      </c>
    </row>
    <row r="96" spans="1:5" ht="12.75">
      <c r="A96" s="6" t="s">
        <v>115</v>
      </c>
      <c r="B96" s="28">
        <v>419</v>
      </c>
      <c r="C96" s="28"/>
      <c r="D96" s="29">
        <v>155844658</v>
      </c>
      <c r="E96" s="29">
        <v>155844658</v>
      </c>
    </row>
    <row r="97" spans="1:5" ht="12.75">
      <c r="A97" s="6" t="s">
        <v>116</v>
      </c>
      <c r="B97" s="28">
        <v>420</v>
      </c>
      <c r="C97" s="28"/>
      <c r="D97" s="7">
        <v>14391774449</v>
      </c>
      <c r="E97" s="7">
        <v>11808802095</v>
      </c>
    </row>
    <row r="98" spans="1:5" ht="12.75">
      <c r="A98" s="6" t="s">
        <v>117</v>
      </c>
      <c r="B98" s="28">
        <v>421</v>
      </c>
      <c r="C98" s="28"/>
      <c r="D98" s="7"/>
      <c r="E98" s="7"/>
    </row>
    <row r="99" spans="1:5" ht="12.75">
      <c r="A99" s="4" t="s">
        <v>118</v>
      </c>
      <c r="B99" s="27">
        <v>430</v>
      </c>
      <c r="C99" s="28"/>
      <c r="D99" s="5">
        <f>SUM(D100:D102)</f>
        <v>106021757</v>
      </c>
      <c r="E99" s="5">
        <f>SUM(E100:E102)</f>
        <v>-79551483</v>
      </c>
    </row>
    <row r="100" spans="1:5" ht="12.75">
      <c r="A100" s="6" t="s">
        <v>119</v>
      </c>
      <c r="B100" s="28">
        <v>431</v>
      </c>
      <c r="C100" s="28"/>
      <c r="D100" s="7">
        <v>106021757</v>
      </c>
      <c r="E100" s="7">
        <v>-79551483</v>
      </c>
    </row>
    <row r="101" spans="1:5" ht="12.75">
      <c r="A101" s="6" t="s">
        <v>120</v>
      </c>
      <c r="B101" s="28">
        <v>432</v>
      </c>
      <c r="C101" s="28"/>
      <c r="D101" s="7"/>
      <c r="E101" s="29"/>
    </row>
    <row r="102" spans="1:5" ht="12.75">
      <c r="A102" s="6" t="s">
        <v>121</v>
      </c>
      <c r="B102" s="28">
        <v>433</v>
      </c>
      <c r="C102" s="28" t="s">
        <v>122</v>
      </c>
      <c r="D102" s="7"/>
      <c r="E102" s="29" t="s">
        <v>24</v>
      </c>
    </row>
    <row r="103" spans="1:5" ht="12.75">
      <c r="A103" s="8" t="s">
        <v>123</v>
      </c>
      <c r="B103" s="8">
        <v>440</v>
      </c>
      <c r="C103" s="32"/>
      <c r="D103" s="34">
        <f>D66+D86</f>
        <v>317640249788</v>
      </c>
      <c r="E103" s="34">
        <f>E66+E86</f>
        <v>220806599356</v>
      </c>
    </row>
    <row r="104" spans="4:5" ht="12.75">
      <c r="D104" s="35"/>
      <c r="E104" s="36"/>
    </row>
    <row r="105" spans="4:5" ht="12.75">
      <c r="D105" s="214" t="s">
        <v>124</v>
      </c>
      <c r="E105" s="214"/>
    </row>
    <row r="106" spans="1:5" ht="12.75">
      <c r="A106" s="202" t="s">
        <v>640</v>
      </c>
      <c r="B106" s="202"/>
      <c r="C106" s="202"/>
      <c r="D106" s="203" t="s">
        <v>125</v>
      </c>
      <c r="E106" s="203"/>
    </row>
    <row r="111" spans="1:5" ht="13.5">
      <c r="A111" s="204"/>
      <c r="B111" s="204"/>
      <c r="C111" s="204"/>
      <c r="D111" s="205"/>
      <c r="E111" s="205"/>
    </row>
    <row r="114" spans="1:7" ht="12.75">
      <c r="A114" s="165" t="s">
        <v>641</v>
      </c>
      <c r="B114" s="165"/>
      <c r="C114" s="165"/>
      <c r="D114" s="206" t="s">
        <v>634</v>
      </c>
      <c r="E114" s="207"/>
      <c r="F114" s="37"/>
      <c r="G114" s="40"/>
    </row>
  </sheetData>
  <mergeCells count="14">
    <mergeCell ref="D114:E114"/>
    <mergeCell ref="D1:E1"/>
    <mergeCell ref="D2:E2"/>
    <mergeCell ref="D3:E3"/>
    <mergeCell ref="C4:E4"/>
    <mergeCell ref="A5:E5"/>
    <mergeCell ref="A6:E6"/>
    <mergeCell ref="A7:E7"/>
    <mergeCell ref="D8:E8"/>
    <mergeCell ref="D105:E105"/>
    <mergeCell ref="A106:C106"/>
    <mergeCell ref="D106:E106"/>
    <mergeCell ref="A111:C111"/>
    <mergeCell ref="D111:E111"/>
  </mergeCells>
  <printOptions horizontalCentered="1"/>
  <pageMargins left="0.25" right="0.2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48" sqref="D48"/>
    </sheetView>
  </sheetViews>
  <sheetFormatPr defaultColWidth="9.00390625" defaultRowHeight="12.75"/>
  <cols>
    <col min="1" max="1" width="39.25390625" style="2" customWidth="1"/>
    <col min="2" max="2" width="4.25390625" style="2" customWidth="1"/>
    <col min="3" max="3" width="5.00390625" style="2" customWidth="1"/>
    <col min="4" max="4" width="14.75390625" style="2" customWidth="1"/>
    <col min="5" max="5" width="13.875" style="2" customWidth="1"/>
    <col min="6" max="6" width="15.75390625" style="2" customWidth="1"/>
    <col min="7" max="7" width="15.75390625" style="40" customWidth="1"/>
    <col min="8" max="16384" width="9.125" style="2" customWidth="1"/>
  </cols>
  <sheetData>
    <row r="1" spans="1:7" ht="12.75">
      <c r="A1" s="13" t="s">
        <v>0</v>
      </c>
      <c r="B1" s="16"/>
      <c r="C1" s="38"/>
      <c r="E1" s="38"/>
      <c r="F1" s="220" t="s">
        <v>126</v>
      </c>
      <c r="G1" s="220"/>
    </row>
    <row r="2" spans="1:7" ht="12.75">
      <c r="A2" s="13" t="s">
        <v>127</v>
      </c>
      <c r="B2" s="16"/>
      <c r="C2" s="39"/>
      <c r="E2" s="39"/>
      <c r="F2" s="221" t="s">
        <v>128</v>
      </c>
      <c r="G2" s="221"/>
    </row>
    <row r="3" spans="1:7" ht="12.75">
      <c r="A3" s="16"/>
      <c r="B3" s="16"/>
      <c r="C3" s="18"/>
      <c r="E3" s="18"/>
      <c r="F3" s="222" t="s">
        <v>5</v>
      </c>
      <c r="G3" s="222"/>
    </row>
    <row r="4" spans="1:6" ht="12.75">
      <c r="A4" s="16"/>
      <c r="B4" s="16"/>
      <c r="C4" s="18"/>
      <c r="D4" s="18"/>
      <c r="E4" s="18"/>
      <c r="F4" s="18"/>
    </row>
    <row r="5" spans="1:6" ht="12.75">
      <c r="A5" s="16"/>
      <c r="B5" s="16"/>
      <c r="C5" s="18"/>
      <c r="D5" s="18"/>
      <c r="E5" s="18"/>
      <c r="F5" s="18"/>
    </row>
    <row r="6" spans="1:7" ht="18.75">
      <c r="A6" s="211" t="s">
        <v>129</v>
      </c>
      <c r="B6" s="211"/>
      <c r="C6" s="211"/>
      <c r="D6" s="211"/>
      <c r="E6" s="211"/>
      <c r="F6" s="211"/>
      <c r="G6" s="211"/>
    </row>
    <row r="7" spans="1:7" ht="12.75">
      <c r="A7" s="212" t="s">
        <v>130</v>
      </c>
      <c r="B7" s="212"/>
      <c r="C7" s="212"/>
      <c r="D7" s="212"/>
      <c r="E7" s="212"/>
      <c r="F7" s="212"/>
      <c r="G7" s="212"/>
    </row>
    <row r="8" spans="4:7" ht="12.75">
      <c r="D8" s="41"/>
      <c r="E8" s="41"/>
      <c r="G8" s="42" t="s">
        <v>131</v>
      </c>
    </row>
    <row r="9" spans="1:7" ht="12.75">
      <c r="A9" s="215" t="s">
        <v>1</v>
      </c>
      <c r="B9" s="215" t="s">
        <v>132</v>
      </c>
      <c r="C9" s="215" t="s">
        <v>133</v>
      </c>
      <c r="D9" s="217" t="s">
        <v>134</v>
      </c>
      <c r="E9" s="218"/>
      <c r="F9" s="219" t="s">
        <v>135</v>
      </c>
      <c r="G9" s="219"/>
    </row>
    <row r="10" spans="1:7" ht="12.75">
      <c r="A10" s="216"/>
      <c r="B10" s="216"/>
      <c r="C10" s="216"/>
      <c r="D10" s="43" t="s">
        <v>136</v>
      </c>
      <c r="E10" s="43" t="s">
        <v>137</v>
      </c>
      <c r="F10" s="43" t="s">
        <v>136</v>
      </c>
      <c r="G10" s="43" t="s">
        <v>137</v>
      </c>
    </row>
    <row r="11" spans="1:7" ht="12.75">
      <c r="A11" s="31"/>
      <c r="B11" s="31"/>
      <c r="C11" s="31"/>
      <c r="D11" s="44"/>
      <c r="E11" s="44"/>
      <c r="F11" s="31"/>
      <c r="G11" s="45"/>
    </row>
    <row r="12" spans="1:7" ht="12.75">
      <c r="A12" s="4" t="s">
        <v>138</v>
      </c>
      <c r="B12" s="46" t="s">
        <v>139</v>
      </c>
      <c r="C12" s="28" t="s">
        <v>140</v>
      </c>
      <c r="D12" s="5">
        <f>118237017270+25718119+1893628</f>
        <v>118264629017</v>
      </c>
      <c r="E12" s="5">
        <v>72865727346</v>
      </c>
      <c r="F12" s="5">
        <v>300632240540</v>
      </c>
      <c r="G12" s="47">
        <v>171988456388</v>
      </c>
    </row>
    <row r="13" spans="1:7" ht="12.75">
      <c r="A13" s="4" t="s">
        <v>141</v>
      </c>
      <c r="B13" s="46" t="s">
        <v>142</v>
      </c>
      <c r="C13" s="28"/>
      <c r="D13" s="5">
        <v>25718119</v>
      </c>
      <c r="E13" s="5">
        <v>33450809</v>
      </c>
      <c r="F13" s="5">
        <v>77805900</v>
      </c>
      <c r="G13" s="47">
        <v>74524659</v>
      </c>
    </row>
    <row r="14" spans="1:7" ht="12.75">
      <c r="A14" s="4" t="s">
        <v>143</v>
      </c>
      <c r="B14" s="46" t="s">
        <v>144</v>
      </c>
      <c r="C14" s="28"/>
      <c r="D14" s="5">
        <f>D12-D13</f>
        <v>118238910898</v>
      </c>
      <c r="E14" s="5">
        <f>E12-E13</f>
        <v>72832276537</v>
      </c>
      <c r="F14" s="5">
        <v>300554434640</v>
      </c>
      <c r="G14" s="47">
        <v>171913931729</v>
      </c>
    </row>
    <row r="15" spans="1:7" ht="12.75">
      <c r="A15" s="6" t="s">
        <v>145</v>
      </c>
      <c r="B15" s="46"/>
      <c r="C15" s="28"/>
      <c r="D15" s="7"/>
      <c r="E15" s="5"/>
      <c r="F15" s="5">
        <v>0</v>
      </c>
      <c r="G15" s="47">
        <v>0</v>
      </c>
    </row>
    <row r="16" spans="1:7" ht="12.75">
      <c r="A16" s="4" t="s">
        <v>146</v>
      </c>
      <c r="B16" s="46" t="s">
        <v>147</v>
      </c>
      <c r="C16" s="28" t="s">
        <v>148</v>
      </c>
      <c r="D16" s="5">
        <v>108066431383</v>
      </c>
      <c r="E16" s="5">
        <v>64297780270</v>
      </c>
      <c r="F16" s="5">
        <v>271954588086</v>
      </c>
      <c r="G16" s="47">
        <v>152328497994</v>
      </c>
    </row>
    <row r="17" spans="1:7" ht="12.75">
      <c r="A17" s="4" t="s">
        <v>149</v>
      </c>
      <c r="B17" s="46" t="s">
        <v>150</v>
      </c>
      <c r="C17" s="28"/>
      <c r="D17" s="5">
        <f>D14-D16</f>
        <v>10172479515</v>
      </c>
      <c r="E17" s="5">
        <f>E14-E16</f>
        <v>8534496267</v>
      </c>
      <c r="F17" s="5">
        <v>28599846554</v>
      </c>
      <c r="G17" s="47">
        <v>19585433735</v>
      </c>
    </row>
    <row r="18" spans="1:7" ht="12.75">
      <c r="A18" s="6" t="s">
        <v>151</v>
      </c>
      <c r="B18" s="46"/>
      <c r="C18" s="28"/>
      <c r="D18" s="7"/>
      <c r="E18" s="5"/>
      <c r="F18" s="5">
        <v>0</v>
      </c>
      <c r="G18" s="47">
        <v>0</v>
      </c>
    </row>
    <row r="19" spans="1:7" ht="12.75">
      <c r="A19" s="4" t="s">
        <v>152</v>
      </c>
      <c r="B19" s="46" t="s">
        <v>153</v>
      </c>
      <c r="C19" s="28" t="s">
        <v>154</v>
      </c>
      <c r="D19" s="5">
        <v>220971963</v>
      </c>
      <c r="E19" s="5">
        <f>30649429-19906144</f>
        <v>10743285</v>
      </c>
      <c r="F19" s="5">
        <v>5270402713</v>
      </c>
      <c r="G19" s="47">
        <v>38285635</v>
      </c>
    </row>
    <row r="20" spans="1:7" ht="12.75">
      <c r="A20" s="4" t="s">
        <v>155</v>
      </c>
      <c r="B20" s="46" t="s">
        <v>156</v>
      </c>
      <c r="C20" s="28" t="s">
        <v>157</v>
      </c>
      <c r="D20" s="5">
        <v>2913396283</v>
      </c>
      <c r="E20" s="5">
        <v>2085275900</v>
      </c>
      <c r="F20" s="5">
        <v>6216186878</v>
      </c>
      <c r="G20" s="47">
        <v>5277473947</v>
      </c>
    </row>
    <row r="21" spans="1:7" ht="12.75">
      <c r="A21" s="6" t="s">
        <v>158</v>
      </c>
      <c r="B21" s="46" t="s">
        <v>159</v>
      </c>
      <c r="C21" s="28"/>
      <c r="D21" s="7">
        <f>2460260538+173190969</f>
        <v>2633451507</v>
      </c>
      <c r="E21" s="7">
        <v>1411371456</v>
      </c>
      <c r="F21" s="7">
        <v>5660856206</v>
      </c>
      <c r="G21" s="14">
        <v>4269492286</v>
      </c>
    </row>
    <row r="22" spans="1:7" ht="12.75">
      <c r="A22" s="4" t="s">
        <v>160</v>
      </c>
      <c r="B22" s="46" t="s">
        <v>161</v>
      </c>
      <c r="C22" s="28"/>
      <c r="D22" s="5">
        <v>583607822</v>
      </c>
      <c r="E22" s="5">
        <v>508069875</v>
      </c>
      <c r="F22" s="5">
        <v>2107452783</v>
      </c>
      <c r="G22" s="47">
        <v>1816407225</v>
      </c>
    </row>
    <row r="23" spans="1:7" ht="12.75">
      <c r="A23" s="4" t="s">
        <v>162</v>
      </c>
      <c r="B23" s="46" t="s">
        <v>163</v>
      </c>
      <c r="C23" s="28"/>
      <c r="D23" s="5">
        <v>3255432098</v>
      </c>
      <c r="E23" s="5">
        <v>2178064296</v>
      </c>
      <c r="F23" s="5">
        <v>8962705708</v>
      </c>
      <c r="G23" s="47">
        <v>6321710199</v>
      </c>
    </row>
    <row r="24" spans="1:7" ht="12.75">
      <c r="A24" s="4" t="s">
        <v>164</v>
      </c>
      <c r="B24" s="46" t="s">
        <v>165</v>
      </c>
      <c r="C24" s="28"/>
      <c r="D24" s="5">
        <f>D17+D19-D20-D22-D23</f>
        <v>3641015275</v>
      </c>
      <c r="E24" s="5">
        <f>E17+E19-E20-E22-E23</f>
        <v>3773829481</v>
      </c>
      <c r="F24" s="5">
        <v>16583903898</v>
      </c>
      <c r="G24" s="47">
        <v>6208127999</v>
      </c>
    </row>
    <row r="25" spans="1:7" ht="12.75">
      <c r="A25" s="6" t="s">
        <v>166</v>
      </c>
      <c r="B25" s="46"/>
      <c r="C25" s="28"/>
      <c r="D25" s="7"/>
      <c r="E25" s="5"/>
      <c r="F25" s="5">
        <v>0</v>
      </c>
      <c r="G25" s="47">
        <v>0</v>
      </c>
    </row>
    <row r="26" spans="1:7" ht="12.75">
      <c r="A26" s="4" t="s">
        <v>167</v>
      </c>
      <c r="B26" s="46" t="s">
        <v>168</v>
      </c>
      <c r="C26" s="28"/>
      <c r="D26" s="5">
        <v>68203230</v>
      </c>
      <c r="E26" s="5">
        <f>201504813+19906144</f>
        <v>221410957</v>
      </c>
      <c r="F26" s="5">
        <v>654619975</v>
      </c>
      <c r="G26" s="47">
        <v>1458692711</v>
      </c>
    </row>
    <row r="27" spans="1:7" ht="12.75">
      <c r="A27" s="4" t="s">
        <v>169</v>
      </c>
      <c r="B27" s="46" t="s">
        <v>170</v>
      </c>
      <c r="C27" s="28"/>
      <c r="D27" s="5">
        <v>12355454</v>
      </c>
      <c r="E27" s="5">
        <v>616533784</v>
      </c>
      <c r="F27" s="5">
        <v>485746542</v>
      </c>
      <c r="G27" s="47">
        <v>1604739856</v>
      </c>
    </row>
    <row r="28" spans="1:7" ht="12.75">
      <c r="A28" s="4" t="s">
        <v>171</v>
      </c>
      <c r="B28" s="46" t="s">
        <v>172</v>
      </c>
      <c r="C28" s="28"/>
      <c r="D28" s="5">
        <f>D26-D27</f>
        <v>55847776</v>
      </c>
      <c r="E28" s="5">
        <f>E26-E27</f>
        <v>-395122827</v>
      </c>
      <c r="F28" s="5">
        <v>168873433</v>
      </c>
      <c r="G28" s="47">
        <v>-146047145</v>
      </c>
    </row>
    <row r="29" spans="1:7" ht="12.75">
      <c r="A29" s="4" t="s">
        <v>173</v>
      </c>
      <c r="B29" s="46" t="s">
        <v>174</v>
      </c>
      <c r="C29" s="28"/>
      <c r="D29" s="5">
        <f>D24+D28</f>
        <v>3696863051</v>
      </c>
      <c r="E29" s="5">
        <f>E24+E28</f>
        <v>3378706654</v>
      </c>
      <c r="F29" s="5">
        <v>16752777331</v>
      </c>
      <c r="G29" s="47">
        <v>6062080854</v>
      </c>
    </row>
    <row r="30" spans="1:7" ht="12.75">
      <c r="A30" s="4" t="s">
        <v>175</v>
      </c>
      <c r="B30" s="46" t="s">
        <v>176</v>
      </c>
      <c r="C30" s="28" t="s">
        <v>177</v>
      </c>
      <c r="D30" s="5">
        <f>D29*0.14</f>
        <v>517560827.14000005</v>
      </c>
      <c r="E30" s="5">
        <f>E29*0.14+6775960</f>
        <v>479794891.56000006</v>
      </c>
      <c r="F30" s="5">
        <v>2345388826.34</v>
      </c>
      <c r="G30" s="47">
        <v>848691319.5600001</v>
      </c>
    </row>
    <row r="31" spans="1:7" ht="12.75">
      <c r="A31" s="4" t="s">
        <v>178</v>
      </c>
      <c r="B31" s="46" t="s">
        <v>179</v>
      </c>
      <c r="C31" s="28" t="s">
        <v>177</v>
      </c>
      <c r="D31" s="5"/>
      <c r="E31" s="5"/>
      <c r="F31" s="5"/>
      <c r="G31" s="47"/>
    </row>
    <row r="32" spans="1:7" ht="12.75">
      <c r="A32" s="4" t="s">
        <v>180</v>
      </c>
      <c r="B32" s="46" t="s">
        <v>181</v>
      </c>
      <c r="C32" s="28"/>
      <c r="D32" s="5">
        <f>D29-D30</f>
        <v>3179302223.86</v>
      </c>
      <c r="E32" s="5">
        <f>E29-E30</f>
        <v>2898911762.44</v>
      </c>
      <c r="F32" s="5">
        <v>14407388504.66</v>
      </c>
      <c r="G32" s="47">
        <v>5213389534.440001</v>
      </c>
    </row>
    <row r="33" spans="1:7" ht="12.75">
      <c r="A33" s="6" t="s">
        <v>182</v>
      </c>
      <c r="B33" s="46"/>
      <c r="C33" s="6"/>
      <c r="D33" s="7"/>
      <c r="E33" s="7"/>
      <c r="F33" s="6"/>
      <c r="G33" s="47"/>
    </row>
    <row r="34" spans="1:7" ht="12.75">
      <c r="A34" s="10" t="s">
        <v>183</v>
      </c>
      <c r="B34" s="48">
        <v>70</v>
      </c>
      <c r="C34" s="11"/>
      <c r="D34" s="12"/>
      <c r="E34" s="12"/>
      <c r="F34" s="11"/>
      <c r="G34" s="49"/>
    </row>
    <row r="35" spans="2:5" ht="12.75">
      <c r="B35" s="50"/>
      <c r="D35" s="9"/>
      <c r="E35" s="9"/>
    </row>
    <row r="36" spans="2:5" ht="12.75">
      <c r="B36" s="50"/>
      <c r="D36" s="9"/>
      <c r="E36" s="9"/>
    </row>
    <row r="37" spans="5:6" ht="12.75">
      <c r="E37" s="15"/>
      <c r="F37" s="15" t="s">
        <v>184</v>
      </c>
    </row>
    <row r="38" spans="1:6" ht="12.75">
      <c r="A38" s="167" t="s">
        <v>638</v>
      </c>
      <c r="C38" s="51"/>
      <c r="D38" s="167" t="s">
        <v>185</v>
      </c>
      <c r="E38" s="37"/>
      <c r="F38" s="37" t="s">
        <v>643</v>
      </c>
    </row>
    <row r="39" spans="1:6" ht="12.75">
      <c r="A39" s="167"/>
      <c r="C39" s="51"/>
      <c r="D39" s="167"/>
      <c r="E39" s="37"/>
      <c r="F39" s="37"/>
    </row>
    <row r="40" spans="1:6" ht="12.75">
      <c r="A40" s="167"/>
      <c r="C40" s="51"/>
      <c r="D40" s="167"/>
      <c r="E40" s="37"/>
      <c r="F40" s="37"/>
    </row>
    <row r="41" spans="1:6" ht="12.75">
      <c r="A41" s="167"/>
      <c r="C41" s="51"/>
      <c r="D41" s="167"/>
      <c r="E41" s="37"/>
      <c r="F41" s="37"/>
    </row>
    <row r="42" spans="1:6" ht="12.75">
      <c r="A42" s="167"/>
      <c r="C42" s="51"/>
      <c r="D42" s="167"/>
      <c r="E42" s="52"/>
      <c r="F42" s="51"/>
    </row>
    <row r="43" spans="1:6" ht="12.75">
      <c r="A43" s="167"/>
      <c r="C43" s="51"/>
      <c r="D43" s="167"/>
      <c r="E43" s="52"/>
      <c r="F43" s="51"/>
    </row>
    <row r="44" spans="1:6" ht="12.75">
      <c r="A44" s="167"/>
      <c r="C44" s="51"/>
      <c r="D44" s="167"/>
      <c r="E44" s="37"/>
      <c r="F44" s="37"/>
    </row>
    <row r="45" spans="1:6" ht="12.75">
      <c r="A45" s="167" t="s">
        <v>637</v>
      </c>
      <c r="C45" s="51"/>
      <c r="D45" s="167" t="s">
        <v>639</v>
      </c>
      <c r="E45" s="37"/>
      <c r="F45" s="37" t="s">
        <v>634</v>
      </c>
    </row>
  </sheetData>
  <mergeCells count="10">
    <mergeCell ref="F1:G1"/>
    <mergeCell ref="F2:G2"/>
    <mergeCell ref="F3:G3"/>
    <mergeCell ref="A6:G6"/>
    <mergeCell ref="A7:G7"/>
    <mergeCell ref="A9:A10"/>
    <mergeCell ref="B9:B10"/>
    <mergeCell ref="C9:C10"/>
    <mergeCell ref="D9:E9"/>
    <mergeCell ref="F9:G9"/>
  </mergeCells>
  <printOptions/>
  <pageMargins left="0.44" right="0.22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6">
      <selection activeCell="D32" sqref="D31:D32"/>
    </sheetView>
  </sheetViews>
  <sheetFormatPr defaultColWidth="9.00390625" defaultRowHeight="12.75"/>
  <cols>
    <col min="1" max="1" width="57.375" style="165" customWidth="1"/>
    <col min="2" max="2" width="7.875" style="165" customWidth="1"/>
    <col min="3" max="3" width="7.375" style="165" customWidth="1"/>
    <col min="4" max="4" width="17.625" style="165" customWidth="1"/>
    <col min="5" max="5" width="18.125" style="166" customWidth="1"/>
    <col min="6" max="6" width="12.75390625" style="165" bestFit="1" customWidth="1"/>
    <col min="7" max="16384" width="9.125" style="165" customWidth="1"/>
  </cols>
  <sheetData>
    <row r="1" spans="1:5" ht="12.75">
      <c r="A1" s="163" t="s">
        <v>0</v>
      </c>
      <c r="B1" s="164"/>
      <c r="C1" s="226" t="s">
        <v>587</v>
      </c>
      <c r="D1" s="226"/>
      <c r="E1" s="226"/>
    </row>
    <row r="2" spans="1:5" ht="12.75">
      <c r="A2" s="163" t="s">
        <v>127</v>
      </c>
      <c r="B2" s="164"/>
      <c r="C2" s="201" t="s">
        <v>128</v>
      </c>
      <c r="D2" s="201"/>
      <c r="E2" s="201"/>
    </row>
    <row r="3" spans="1:5" ht="12.75">
      <c r="A3" s="164"/>
      <c r="B3" s="164"/>
      <c r="C3" s="224" t="s">
        <v>588</v>
      </c>
      <c r="D3" s="224"/>
      <c r="E3" s="224"/>
    </row>
    <row r="5" spans="1:5" ht="16.5">
      <c r="A5" s="225" t="s">
        <v>589</v>
      </c>
      <c r="B5" s="225"/>
      <c r="C5" s="225"/>
      <c r="D5" s="225"/>
      <c r="E5" s="225"/>
    </row>
    <row r="6" spans="1:5" ht="12.75">
      <c r="A6" s="206" t="s">
        <v>590</v>
      </c>
      <c r="B6" s="206"/>
      <c r="C6" s="206"/>
      <c r="D6" s="206"/>
      <c r="E6" s="206"/>
    </row>
    <row r="7" spans="1:5" ht="12.75">
      <c r="A7" s="194" t="s">
        <v>635</v>
      </c>
      <c r="B7" s="194"/>
      <c r="C7" s="194"/>
      <c r="D7" s="194"/>
      <c r="E7" s="194"/>
    </row>
    <row r="8" spans="1:5" ht="12.75">
      <c r="A8" s="170"/>
      <c r="B8" s="170"/>
      <c r="C8" s="170"/>
      <c r="D8" s="170"/>
      <c r="E8" s="171" t="s">
        <v>591</v>
      </c>
    </row>
    <row r="9" spans="1:5" ht="25.5" customHeight="1">
      <c r="A9" s="195" t="s">
        <v>1</v>
      </c>
      <c r="B9" s="197" t="s">
        <v>11</v>
      </c>
      <c r="C9" s="197" t="s">
        <v>592</v>
      </c>
      <c r="D9" s="200" t="s">
        <v>593</v>
      </c>
      <c r="E9" s="200"/>
    </row>
    <row r="10" spans="1:5" ht="12.75">
      <c r="A10" s="196"/>
      <c r="B10" s="198"/>
      <c r="C10" s="199"/>
      <c r="D10" s="172" t="s">
        <v>136</v>
      </c>
      <c r="E10" s="172" t="s">
        <v>137</v>
      </c>
    </row>
    <row r="11" spans="1:5" ht="15.75" customHeight="1">
      <c r="A11" s="172">
        <v>1</v>
      </c>
      <c r="B11" s="168">
        <v>2</v>
      </c>
      <c r="C11" s="173">
        <v>3</v>
      </c>
      <c r="D11" s="172">
        <v>4</v>
      </c>
      <c r="E11" s="174">
        <v>5</v>
      </c>
    </row>
    <row r="12" spans="1:5" ht="15.75" customHeight="1">
      <c r="A12" s="175" t="s">
        <v>594</v>
      </c>
      <c r="B12" s="176"/>
      <c r="C12" s="176"/>
      <c r="D12" s="177"/>
      <c r="E12" s="177"/>
    </row>
    <row r="13" spans="1:5" s="182" customFormat="1" ht="15.75" customHeight="1">
      <c r="A13" s="178" t="s">
        <v>595</v>
      </c>
      <c r="B13" s="179" t="s">
        <v>139</v>
      </c>
      <c r="C13" s="180"/>
      <c r="D13" s="181">
        <f>94971809386</f>
        <v>94971809386</v>
      </c>
      <c r="E13" s="181">
        <v>157887446707</v>
      </c>
    </row>
    <row r="14" spans="1:5" ht="12.75">
      <c r="A14" s="178" t="s">
        <v>596</v>
      </c>
      <c r="B14" s="179" t="s">
        <v>142</v>
      </c>
      <c r="C14" s="180"/>
      <c r="D14" s="181">
        <f>-21837849046</f>
        <v>-21837849046</v>
      </c>
      <c r="E14" s="181">
        <v>-84566812807</v>
      </c>
    </row>
    <row r="15" spans="1:5" ht="12.75">
      <c r="A15" s="178" t="s">
        <v>597</v>
      </c>
      <c r="B15" s="179" t="s">
        <v>598</v>
      </c>
      <c r="C15" s="180"/>
      <c r="D15" s="181">
        <f>-202262196</f>
        <v>-202262196</v>
      </c>
      <c r="E15" s="181">
        <v>-734053933</v>
      </c>
    </row>
    <row r="16" spans="1:5" ht="12.75">
      <c r="A16" s="178" t="s">
        <v>599</v>
      </c>
      <c r="B16" s="179" t="s">
        <v>600</v>
      </c>
      <c r="C16" s="180"/>
      <c r="D16" s="181">
        <f>-2612907366</f>
        <v>-2612907366</v>
      </c>
      <c r="E16" s="181">
        <v>-4389964761</v>
      </c>
    </row>
    <row r="17" spans="1:5" ht="12.75">
      <c r="A17" s="178" t="s">
        <v>601</v>
      </c>
      <c r="B17" s="179" t="s">
        <v>602</v>
      </c>
      <c r="C17" s="180"/>
      <c r="D17" s="181">
        <f>-753425719</f>
        <v>-753425719</v>
      </c>
      <c r="E17" s="181">
        <v>-831352011</v>
      </c>
    </row>
    <row r="18" spans="1:5" ht="12.75">
      <c r="A18" s="178" t="s">
        <v>603</v>
      </c>
      <c r="B18" s="179" t="s">
        <v>604</v>
      </c>
      <c r="C18" s="180"/>
      <c r="D18" s="181">
        <f>7859834376+30503500+794060500+41535656+496215+19165425+39362123+171665278+20834045+10000000+2463214</f>
        <v>8989920332</v>
      </c>
      <c r="E18" s="181">
        <v>49568923985</v>
      </c>
    </row>
    <row r="19" spans="1:5" ht="12.75">
      <c r="A19" s="178" t="s">
        <v>605</v>
      </c>
      <c r="B19" s="179" t="s">
        <v>606</v>
      </c>
      <c r="C19" s="180"/>
      <c r="D19" s="181">
        <f>-7859834376-130148000-6351912724-27183252-754155500-57603667-6843270724-579443708-3608380799-33898055-99216500-286080945-14946800-6081923-127705307-173190969-80000-68647258-2627916-475000-43038712-137620574-710772755</f>
        <v>-27916315464</v>
      </c>
      <c r="E19" s="181">
        <v>-64187418832</v>
      </c>
    </row>
    <row r="20" spans="1:5" ht="12.75">
      <c r="A20" s="178" t="s">
        <v>607</v>
      </c>
      <c r="B20" s="183">
        <v>20</v>
      </c>
      <c r="C20" s="180"/>
      <c r="D20" s="184">
        <f>SUM(D13:D19)</f>
        <v>50638969927</v>
      </c>
      <c r="E20" s="184">
        <f>SUM(E13:E19)</f>
        <v>52746768348</v>
      </c>
    </row>
    <row r="21" spans="1:5" ht="12.75">
      <c r="A21" s="185" t="s">
        <v>608</v>
      </c>
      <c r="B21" s="180"/>
      <c r="C21" s="180"/>
      <c r="D21" s="181"/>
      <c r="E21" s="181"/>
    </row>
    <row r="22" spans="1:5" ht="12.75">
      <c r="A22" s="178" t="s">
        <v>609</v>
      </c>
      <c r="B22" s="180">
        <v>21</v>
      </c>
      <c r="C22" s="180"/>
      <c r="D22" s="181">
        <f>-12620000</f>
        <v>-12620000</v>
      </c>
      <c r="E22" s="181">
        <v>-186291790</v>
      </c>
    </row>
    <row r="23" spans="1:5" ht="12.75">
      <c r="A23" s="178" t="s">
        <v>610</v>
      </c>
      <c r="B23" s="180"/>
      <c r="C23" s="180"/>
      <c r="D23" s="181"/>
      <c r="E23" s="181">
        <v>0</v>
      </c>
    </row>
    <row r="24" spans="1:5" ht="12.75">
      <c r="A24" s="178" t="s">
        <v>611</v>
      </c>
      <c r="B24" s="180">
        <v>22</v>
      </c>
      <c r="C24" s="180"/>
      <c r="D24" s="181">
        <v>0</v>
      </c>
      <c r="E24" s="181">
        <v>0</v>
      </c>
    </row>
    <row r="25" spans="1:5" ht="12.75">
      <c r="A25" s="178" t="s">
        <v>610</v>
      </c>
      <c r="B25" s="180"/>
      <c r="C25" s="180"/>
      <c r="D25" s="181"/>
      <c r="E25" s="181">
        <v>0</v>
      </c>
    </row>
    <row r="26" spans="1:5" ht="12.75">
      <c r="A26" s="178" t="s">
        <v>612</v>
      </c>
      <c r="B26" s="180">
        <v>23</v>
      </c>
      <c r="C26" s="180"/>
      <c r="D26" s="181">
        <v>0</v>
      </c>
      <c r="E26" s="181">
        <v>0</v>
      </c>
    </row>
    <row r="27" spans="1:5" ht="12.75">
      <c r="A27" s="178" t="s">
        <v>613</v>
      </c>
      <c r="B27" s="180">
        <v>24</v>
      </c>
      <c r="C27" s="180"/>
      <c r="D27" s="181">
        <v>0</v>
      </c>
      <c r="E27" s="181">
        <v>0</v>
      </c>
    </row>
    <row r="28" spans="1:5" ht="12.75">
      <c r="A28" s="178" t="s">
        <v>614</v>
      </c>
      <c r="B28" s="180">
        <v>25</v>
      </c>
      <c r="C28" s="180"/>
      <c r="D28" s="181">
        <f>-1451250000-400000000-5800000000-3395000000</f>
        <v>-11046250000</v>
      </c>
      <c r="E28" s="181">
        <v>-9127256000</v>
      </c>
    </row>
    <row r="29" spans="1:5" ht="12.75">
      <c r="A29" s="178" t="s">
        <v>615</v>
      </c>
      <c r="B29" s="180">
        <v>26</v>
      </c>
      <c r="C29" s="180"/>
      <c r="D29" s="181"/>
      <c r="E29" s="181">
        <v>0</v>
      </c>
    </row>
    <row r="30" spans="1:5" ht="12.75">
      <c r="A30" s="178" t="s">
        <v>616</v>
      </c>
      <c r="B30" s="180">
        <v>27</v>
      </c>
      <c r="C30" s="180"/>
      <c r="D30" s="181">
        <f>57240536+2513700</f>
        <v>59754236</v>
      </c>
      <c r="E30" s="181">
        <v>38091171</v>
      </c>
    </row>
    <row r="31" spans="1:5" ht="12.75">
      <c r="A31" s="178" t="s">
        <v>617</v>
      </c>
      <c r="B31" s="183">
        <v>30</v>
      </c>
      <c r="C31" s="180"/>
      <c r="D31" s="184">
        <f>SUM(D22:D30)</f>
        <v>-10999115764</v>
      </c>
      <c r="E31" s="184">
        <f>SUM(E22:E30)</f>
        <v>-9275456619</v>
      </c>
    </row>
    <row r="32" spans="1:5" ht="12.75">
      <c r="A32" s="185" t="s">
        <v>618</v>
      </c>
      <c r="B32" s="180"/>
      <c r="C32" s="180"/>
      <c r="D32" s="181"/>
      <c r="E32" s="181"/>
    </row>
    <row r="33" spans="1:5" ht="12.75">
      <c r="A33" s="178" t="s">
        <v>619</v>
      </c>
      <c r="B33" s="180">
        <v>31</v>
      </c>
      <c r="C33" s="180"/>
      <c r="D33" s="181"/>
      <c r="E33" s="181">
        <v>48792325000</v>
      </c>
    </row>
    <row r="34" spans="1:5" ht="12.75">
      <c r="A34" s="178" t="s">
        <v>620</v>
      </c>
      <c r="B34" s="180">
        <v>32</v>
      </c>
      <c r="C34" s="180"/>
      <c r="D34" s="181"/>
      <c r="E34" s="181">
        <v>0</v>
      </c>
    </row>
    <row r="35" spans="1:5" ht="12.75">
      <c r="A35" s="178" t="s">
        <v>621</v>
      </c>
      <c r="B35" s="180"/>
      <c r="C35" s="180"/>
      <c r="D35" s="181"/>
      <c r="E35" s="181">
        <v>0</v>
      </c>
    </row>
    <row r="36" spans="1:5" ht="12.75">
      <c r="A36" s="178" t="s">
        <v>622</v>
      </c>
      <c r="B36" s="180">
        <v>33</v>
      </c>
      <c r="C36" s="180"/>
      <c r="D36" s="181"/>
      <c r="E36" s="181">
        <v>15191252375</v>
      </c>
    </row>
    <row r="37" spans="1:5" ht="12.75">
      <c r="A37" s="178" t="s">
        <v>623</v>
      </c>
      <c r="B37" s="180">
        <v>34</v>
      </c>
      <c r="C37" s="180"/>
      <c r="D37" s="181">
        <f>-31420639864-945334500</f>
        <v>-32365974364</v>
      </c>
      <c r="E37" s="181">
        <v>-94724088670</v>
      </c>
    </row>
    <row r="38" spans="1:5" ht="12.75">
      <c r="A38" s="178" t="s">
        <v>624</v>
      </c>
      <c r="B38" s="180">
        <v>35</v>
      </c>
      <c r="C38" s="180"/>
      <c r="D38" s="181">
        <v>0</v>
      </c>
      <c r="E38" s="181">
        <v>-3463466871</v>
      </c>
    </row>
    <row r="39" spans="1:5" ht="12.75">
      <c r="A39" s="178" t="s">
        <v>625</v>
      </c>
      <c r="B39" s="180">
        <v>36</v>
      </c>
      <c r="C39" s="180"/>
      <c r="D39" s="181">
        <v>0</v>
      </c>
      <c r="E39" s="181">
        <v>-4756188658</v>
      </c>
    </row>
    <row r="40" spans="1:5" ht="12.75">
      <c r="A40" s="178" t="s">
        <v>626</v>
      </c>
      <c r="B40" s="183">
        <v>40</v>
      </c>
      <c r="C40" s="180"/>
      <c r="D40" s="184">
        <f>SUM(D33:D39)</f>
        <v>-32365974364</v>
      </c>
      <c r="E40" s="184">
        <f>SUM(E33:E39)</f>
        <v>-38960166824</v>
      </c>
    </row>
    <row r="41" spans="1:5" ht="12.75">
      <c r="A41" s="185" t="s">
        <v>627</v>
      </c>
      <c r="B41" s="183">
        <v>50</v>
      </c>
      <c r="C41" s="180"/>
      <c r="D41" s="184">
        <f>D20+D31+D40</f>
        <v>7273879799</v>
      </c>
      <c r="E41" s="184">
        <f>E20+E31+E40</f>
        <v>4511144905</v>
      </c>
    </row>
    <row r="42" spans="1:5" ht="12.75">
      <c r="A42" s="185" t="s">
        <v>628</v>
      </c>
      <c r="B42" s="183">
        <v>60</v>
      </c>
      <c r="C42" s="180"/>
      <c r="D42" s="184">
        <v>6538700244</v>
      </c>
      <c r="E42" s="184">
        <v>1122243447</v>
      </c>
    </row>
    <row r="43" spans="1:5" ht="12.75">
      <c r="A43" s="178" t="s">
        <v>629</v>
      </c>
      <c r="B43" s="180">
        <v>61</v>
      </c>
      <c r="C43" s="180"/>
      <c r="D43" s="181">
        <v>0</v>
      </c>
      <c r="E43" s="181"/>
    </row>
    <row r="44" spans="1:5" ht="12.75">
      <c r="A44" s="186" t="s">
        <v>630</v>
      </c>
      <c r="B44" s="187">
        <v>70</v>
      </c>
      <c r="C44" s="188"/>
      <c r="D44" s="189">
        <f>D41+D42+D43</f>
        <v>13812580043</v>
      </c>
      <c r="E44" s="189">
        <f>E41+E42+E43</f>
        <v>5633388352</v>
      </c>
    </row>
    <row r="45" ht="12.75">
      <c r="D45" s="166"/>
    </row>
    <row r="46" spans="4:5" ht="12.75">
      <c r="D46" s="206" t="s">
        <v>636</v>
      </c>
      <c r="E46" s="206"/>
    </row>
    <row r="47" spans="1:5" ht="12.75">
      <c r="A47" s="182" t="s">
        <v>631</v>
      </c>
      <c r="B47" s="182"/>
      <c r="C47" s="182"/>
      <c r="D47" s="223" t="s">
        <v>632</v>
      </c>
      <c r="E47" s="223"/>
    </row>
    <row r="48" spans="1:5" ht="12.75">
      <c r="A48" s="182"/>
      <c r="B48" s="182"/>
      <c r="C48" s="182"/>
      <c r="D48" s="190"/>
      <c r="E48" s="190"/>
    </row>
    <row r="49" spans="4:5" ht="12.75">
      <c r="D49" s="169"/>
      <c r="E49" s="191"/>
    </row>
    <row r="50" spans="4:5" ht="12.75">
      <c r="D50" s="169"/>
      <c r="E50" s="191"/>
    </row>
    <row r="51" spans="4:5" ht="12.75">
      <c r="D51" s="169"/>
      <c r="E51" s="191"/>
    </row>
    <row r="52" spans="4:5" ht="12.75">
      <c r="D52" s="169"/>
      <c r="E52" s="191"/>
    </row>
    <row r="53" spans="1:5" ht="12.75">
      <c r="A53" s="165" t="s">
        <v>633</v>
      </c>
      <c r="D53" s="206" t="s">
        <v>634</v>
      </c>
      <c r="E53" s="207"/>
    </row>
    <row r="64" ht="25.5" customHeight="1"/>
    <row r="66" ht="15.75" customHeight="1"/>
    <row r="67" ht="15.75" customHeight="1"/>
    <row r="68" spans="1:5" s="182" customFormat="1" ht="15.75" customHeight="1">
      <c r="A68" s="165"/>
      <c r="B68" s="165"/>
      <c r="C68" s="165"/>
      <c r="D68" s="165"/>
      <c r="E68" s="166"/>
    </row>
  </sheetData>
  <mergeCells count="13">
    <mergeCell ref="C1:E1"/>
    <mergeCell ref="C2:E2"/>
    <mergeCell ref="C3:E3"/>
    <mergeCell ref="A5:E5"/>
    <mergeCell ref="A6:E6"/>
    <mergeCell ref="D46:E46"/>
    <mergeCell ref="D47:E47"/>
    <mergeCell ref="D53:E53"/>
    <mergeCell ref="A7:E7"/>
    <mergeCell ref="A9:A10"/>
    <mergeCell ref="B9:B10"/>
    <mergeCell ref="C9:C10"/>
    <mergeCell ref="D9:E9"/>
  </mergeCells>
  <printOptions/>
  <pageMargins left="0.37" right="0.18" top="0.34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1"/>
  <sheetViews>
    <sheetView view="pageBreakPreview" zoomScale="120" zoomScaleSheetLayoutView="120" workbookViewId="0" topLeftCell="A97">
      <selection activeCell="A40" sqref="A40"/>
    </sheetView>
  </sheetViews>
  <sheetFormatPr defaultColWidth="9.00390625" defaultRowHeight="12.75"/>
  <cols>
    <col min="1" max="1" width="30.125" style="55" customWidth="1"/>
    <col min="2" max="2" width="14.75390625" style="55" customWidth="1"/>
    <col min="3" max="3" width="13.875" style="55" customWidth="1"/>
    <col min="4" max="4" width="14.625" style="55" customWidth="1"/>
    <col min="5" max="5" width="14.375" style="55" customWidth="1"/>
    <col min="6" max="6" width="6.00390625" style="55" customWidth="1"/>
    <col min="7" max="7" width="14.75390625" style="55" customWidth="1"/>
    <col min="8" max="8" width="7.375" style="55" customWidth="1"/>
    <col min="9" max="9" width="14.875" style="55" customWidth="1"/>
    <col min="10" max="16384" width="9.125" style="55" customWidth="1"/>
  </cols>
  <sheetData>
    <row r="1" spans="1:7" ht="15.75">
      <c r="A1" s="53" t="s">
        <v>186</v>
      </c>
      <c r="B1" s="53"/>
      <c r="C1" s="53"/>
      <c r="D1" s="54"/>
      <c r="F1" s="56" t="s">
        <v>187</v>
      </c>
      <c r="G1" s="53"/>
    </row>
    <row r="2" spans="1:7" ht="15.75">
      <c r="A2" s="53" t="s">
        <v>188</v>
      </c>
      <c r="B2" s="53"/>
      <c r="C2" s="53"/>
      <c r="D2" s="54"/>
      <c r="F2" s="57" t="s">
        <v>189</v>
      </c>
      <c r="G2" s="53"/>
    </row>
    <row r="3" spans="1:7" ht="15.75">
      <c r="A3" s="53"/>
      <c r="B3" s="53"/>
      <c r="C3" s="53"/>
      <c r="D3" s="54"/>
      <c r="F3" s="57" t="s">
        <v>190</v>
      </c>
      <c r="G3" s="53"/>
    </row>
    <row r="4" spans="1:7" ht="15.75">
      <c r="A4" s="53"/>
      <c r="B4" s="53"/>
      <c r="C4" s="53"/>
      <c r="D4" s="54"/>
      <c r="E4" s="54"/>
      <c r="F4" s="58"/>
      <c r="G4" s="53"/>
    </row>
    <row r="5" spans="1:7" ht="26.25">
      <c r="A5" s="235" t="s">
        <v>191</v>
      </c>
      <c r="B5" s="235"/>
      <c r="C5" s="235"/>
      <c r="D5" s="235"/>
      <c r="E5" s="235"/>
      <c r="F5" s="235"/>
      <c r="G5" s="235"/>
    </row>
    <row r="6" spans="1:7" ht="20.25">
      <c r="A6" s="236" t="s">
        <v>7</v>
      </c>
      <c r="B6" s="236"/>
      <c r="C6" s="236"/>
      <c r="D6" s="236"/>
      <c r="E6" s="236"/>
      <c r="F6" s="236"/>
      <c r="G6" s="236"/>
    </row>
    <row r="7" spans="1:7" ht="15.75">
      <c r="A7" s="53"/>
      <c r="B7" s="53"/>
      <c r="C7" s="53"/>
      <c r="D7" s="54"/>
      <c r="E7" s="54"/>
      <c r="F7" s="53"/>
      <c r="G7" s="53"/>
    </row>
    <row r="8" spans="1:7" ht="15.75">
      <c r="A8" s="59" t="s">
        <v>192</v>
      </c>
      <c r="B8" s="53"/>
      <c r="C8" s="53"/>
      <c r="D8" s="54"/>
      <c r="E8" s="54"/>
      <c r="F8" s="53"/>
      <c r="G8" s="53"/>
    </row>
    <row r="9" spans="1:7" ht="15.75">
      <c r="A9" s="53" t="s">
        <v>193</v>
      </c>
      <c r="B9" s="53"/>
      <c r="C9" s="53"/>
      <c r="D9" s="54"/>
      <c r="E9" s="54"/>
      <c r="F9" s="53"/>
      <c r="G9" s="53"/>
    </row>
    <row r="10" spans="1:7" ht="15.75">
      <c r="A10" s="53" t="s">
        <v>194</v>
      </c>
      <c r="B10" s="53"/>
      <c r="C10" s="53"/>
      <c r="D10" s="54"/>
      <c r="E10" s="54"/>
      <c r="F10" s="53"/>
      <c r="G10" s="53"/>
    </row>
    <row r="11" spans="1:7" ht="15.75">
      <c r="A11" s="53" t="s">
        <v>195</v>
      </c>
      <c r="B11" s="53"/>
      <c r="C11" s="53"/>
      <c r="D11" s="54"/>
      <c r="E11" s="54"/>
      <c r="F11" s="53"/>
      <c r="G11" s="53"/>
    </row>
    <row r="12" spans="1:7" ht="15.75">
      <c r="A12" s="53" t="s">
        <v>196</v>
      </c>
      <c r="B12" s="53"/>
      <c r="C12" s="53"/>
      <c r="D12" s="54"/>
      <c r="E12" s="54"/>
      <c r="F12" s="53"/>
      <c r="G12" s="53"/>
    </row>
    <row r="13" spans="1:7" ht="15.75">
      <c r="A13" s="59" t="s">
        <v>197</v>
      </c>
      <c r="B13" s="53"/>
      <c r="C13" s="53"/>
      <c r="D13" s="54"/>
      <c r="E13" s="54"/>
      <c r="F13" s="53"/>
      <c r="G13" s="53"/>
    </row>
    <row r="14" spans="1:7" ht="15.75">
      <c r="A14" s="53" t="s">
        <v>198</v>
      </c>
      <c r="B14" s="53"/>
      <c r="C14" s="53"/>
      <c r="D14" s="54"/>
      <c r="E14" s="54"/>
      <c r="F14" s="53"/>
      <c r="G14" s="53"/>
    </row>
    <row r="15" spans="1:7" ht="15.75">
      <c r="A15" s="53" t="s">
        <v>199</v>
      </c>
      <c r="B15" s="53"/>
      <c r="C15" s="53"/>
      <c r="E15" s="54"/>
      <c r="F15" s="53"/>
      <c r="G15" s="53"/>
    </row>
    <row r="16" spans="1:7" ht="15.75">
      <c r="A16" s="59" t="s">
        <v>200</v>
      </c>
      <c r="B16" s="53"/>
      <c r="C16" s="53"/>
      <c r="D16" s="54"/>
      <c r="E16" s="54"/>
      <c r="F16" s="53"/>
      <c r="G16" s="53"/>
    </row>
    <row r="17" spans="1:7" ht="15.75">
      <c r="A17" s="53" t="s">
        <v>201</v>
      </c>
      <c r="B17" s="53"/>
      <c r="C17" s="53"/>
      <c r="F17" s="53"/>
      <c r="G17" s="53"/>
    </row>
    <row r="18" spans="1:7" ht="15.75">
      <c r="A18" s="53" t="s">
        <v>202</v>
      </c>
      <c r="B18" s="53"/>
      <c r="C18" s="53"/>
      <c r="D18" s="54"/>
      <c r="G18" s="53"/>
    </row>
    <row r="19" spans="1:7" ht="15.75">
      <c r="A19" s="53" t="s">
        <v>203</v>
      </c>
      <c r="B19" s="53"/>
      <c r="C19" s="53"/>
      <c r="F19" s="53"/>
      <c r="G19" s="53"/>
    </row>
    <row r="20" spans="1:7" ht="15.75">
      <c r="A20" s="59" t="s">
        <v>204</v>
      </c>
      <c r="B20" s="53"/>
      <c r="C20" s="53"/>
      <c r="D20" s="54"/>
      <c r="E20" s="54"/>
      <c r="F20" s="53"/>
      <c r="G20" s="53"/>
    </row>
    <row r="21" spans="1:7" ht="15.75">
      <c r="A21" s="53" t="s">
        <v>205</v>
      </c>
      <c r="B21" s="53"/>
      <c r="C21" s="53"/>
      <c r="D21" s="54"/>
      <c r="E21" s="54"/>
      <c r="F21" s="53"/>
      <c r="G21" s="53"/>
    </row>
    <row r="22" spans="1:7" ht="15.75">
      <c r="A22" s="53" t="s">
        <v>206</v>
      </c>
      <c r="B22" s="53"/>
      <c r="C22" s="53"/>
      <c r="D22" s="54"/>
      <c r="E22" s="54"/>
      <c r="F22" s="53"/>
      <c r="G22" s="53"/>
    </row>
    <row r="23" spans="1:7" ht="15.75">
      <c r="A23" s="53" t="s">
        <v>207</v>
      </c>
      <c r="B23" s="53"/>
      <c r="C23" s="53"/>
      <c r="D23" s="54"/>
      <c r="E23" s="54"/>
      <c r="F23" s="53"/>
      <c r="G23" s="53"/>
    </row>
    <row r="24" spans="1:7" ht="15.75">
      <c r="A24" s="53" t="s">
        <v>208</v>
      </c>
      <c r="B24" s="53"/>
      <c r="C24" s="53"/>
      <c r="E24" s="54"/>
      <c r="F24" s="53"/>
      <c r="G24" s="53"/>
    </row>
    <row r="25" spans="1:7" ht="15.75">
      <c r="A25" s="53" t="s">
        <v>209</v>
      </c>
      <c r="B25" s="53"/>
      <c r="C25" s="53"/>
      <c r="E25" s="54"/>
      <c r="F25" s="53"/>
      <c r="G25" s="53"/>
    </row>
    <row r="26" spans="1:7" ht="15.75">
      <c r="A26" s="53" t="s">
        <v>210</v>
      </c>
      <c r="B26" s="53"/>
      <c r="C26" s="53"/>
      <c r="E26" s="54"/>
      <c r="F26" s="53"/>
      <c r="G26" s="53"/>
    </row>
    <row r="27" spans="1:7" ht="15.75">
      <c r="A27" s="53" t="s">
        <v>211</v>
      </c>
      <c r="B27" s="53"/>
      <c r="C27" s="53"/>
      <c r="D27" s="54"/>
      <c r="E27" s="54"/>
      <c r="F27" s="53"/>
      <c r="G27" s="53"/>
    </row>
    <row r="28" spans="1:7" ht="15.75">
      <c r="A28" s="53" t="s">
        <v>212</v>
      </c>
      <c r="B28" s="53"/>
      <c r="C28" s="53"/>
      <c r="D28" s="54"/>
      <c r="E28" s="54"/>
      <c r="F28" s="53"/>
      <c r="G28" s="53"/>
    </row>
    <row r="29" spans="1:7" ht="15.75">
      <c r="A29" s="53" t="s">
        <v>213</v>
      </c>
      <c r="B29" s="53"/>
      <c r="C29" s="53"/>
      <c r="D29" s="53"/>
      <c r="E29" s="54"/>
      <c r="G29" s="53"/>
    </row>
    <row r="30" spans="1:7" ht="15.75">
      <c r="A30" s="53" t="s">
        <v>214</v>
      </c>
      <c r="B30" s="53"/>
      <c r="C30" s="53"/>
      <c r="D30" s="53"/>
      <c r="E30" s="54"/>
      <c r="G30" s="53"/>
    </row>
    <row r="31" spans="1:7" ht="15.75">
      <c r="A31" s="53" t="s">
        <v>215</v>
      </c>
      <c r="B31" s="53"/>
      <c r="C31" s="53"/>
      <c r="D31" s="54"/>
      <c r="E31" s="54"/>
      <c r="F31" s="53"/>
      <c r="G31" s="53"/>
    </row>
    <row r="32" spans="1:7" ht="15.75">
      <c r="A32" s="53" t="s">
        <v>216</v>
      </c>
      <c r="B32" s="53"/>
      <c r="C32" s="53"/>
      <c r="D32" s="54"/>
      <c r="E32" s="54"/>
      <c r="F32" s="53"/>
      <c r="G32" s="53"/>
    </row>
    <row r="33" spans="1:7" ht="15.75">
      <c r="A33" s="53" t="s">
        <v>217</v>
      </c>
      <c r="B33" s="53"/>
      <c r="C33" s="53"/>
      <c r="D33" s="54"/>
      <c r="E33" s="54"/>
      <c r="F33" s="53"/>
      <c r="G33" s="53"/>
    </row>
    <row r="34" spans="1:7" ht="15.75">
      <c r="A34" s="53" t="s">
        <v>218</v>
      </c>
      <c r="B34" s="53"/>
      <c r="C34" s="53"/>
      <c r="D34" s="54"/>
      <c r="E34" s="54"/>
      <c r="F34" s="53"/>
      <c r="G34" s="53"/>
    </row>
    <row r="35" spans="1:7" ht="15.75">
      <c r="A35" s="53" t="s">
        <v>219</v>
      </c>
      <c r="B35" s="53"/>
      <c r="C35" s="53"/>
      <c r="D35" s="54"/>
      <c r="E35" s="53"/>
      <c r="F35" s="53"/>
      <c r="G35" s="53"/>
    </row>
    <row r="36" spans="1:7" ht="15.75">
      <c r="A36" s="53" t="s">
        <v>220</v>
      </c>
      <c r="B36" s="53"/>
      <c r="C36" s="53"/>
      <c r="D36" s="54"/>
      <c r="E36" s="53"/>
      <c r="F36" s="53"/>
      <c r="G36" s="53"/>
    </row>
    <row r="37" spans="1:7" ht="15.75">
      <c r="A37" s="53" t="s">
        <v>221</v>
      </c>
      <c r="B37" s="53"/>
      <c r="C37" s="53"/>
      <c r="D37" s="54"/>
      <c r="E37" s="53"/>
      <c r="F37" s="53"/>
      <c r="G37" s="53"/>
    </row>
    <row r="38" spans="1:7" ht="15.75">
      <c r="A38" s="53" t="s">
        <v>222</v>
      </c>
      <c r="B38" s="53"/>
      <c r="C38" s="53"/>
      <c r="D38" s="54"/>
      <c r="E38" s="54"/>
      <c r="F38" s="53"/>
      <c r="G38" s="53"/>
    </row>
    <row r="39" spans="1:7" ht="15.75">
      <c r="A39" s="53" t="s">
        <v>223</v>
      </c>
      <c r="B39" s="53"/>
      <c r="C39" s="53"/>
      <c r="D39" s="54"/>
      <c r="E39" s="54"/>
      <c r="F39" s="53"/>
      <c r="G39" s="53"/>
    </row>
    <row r="40" spans="1:7" ht="15.75">
      <c r="A40" s="53" t="s">
        <v>224</v>
      </c>
      <c r="B40" s="53"/>
      <c r="C40" s="53"/>
      <c r="D40" s="53"/>
      <c r="E40" s="54"/>
      <c r="F40" s="53"/>
      <c r="G40" s="53"/>
    </row>
    <row r="41" spans="1:7" ht="15.75">
      <c r="A41" s="53" t="s">
        <v>225</v>
      </c>
      <c r="B41" s="53"/>
      <c r="C41" s="53"/>
      <c r="D41" s="54"/>
      <c r="E41" s="54"/>
      <c r="F41" s="53"/>
      <c r="G41" s="53"/>
    </row>
    <row r="42" spans="1:7" ht="15.75">
      <c r="A42" s="53" t="s">
        <v>226</v>
      </c>
      <c r="B42" s="53"/>
      <c r="C42" s="53"/>
      <c r="D42" s="54"/>
      <c r="E42" s="54"/>
      <c r="F42" s="53"/>
      <c r="G42" s="53"/>
    </row>
    <row r="43" spans="1:7" ht="15.75">
      <c r="A43" s="53" t="s">
        <v>227</v>
      </c>
      <c r="B43" s="53"/>
      <c r="C43" s="53"/>
      <c r="D43" s="54"/>
      <c r="E43" s="54"/>
      <c r="F43" s="53"/>
      <c r="G43" s="53"/>
    </row>
    <row r="44" spans="1:7" ht="15.75">
      <c r="A44" s="53" t="s">
        <v>228</v>
      </c>
      <c r="B44" s="53"/>
      <c r="C44" s="53"/>
      <c r="D44" s="54"/>
      <c r="E44" s="54"/>
      <c r="F44" s="53"/>
      <c r="G44" s="53"/>
    </row>
    <row r="45" spans="1:7" ht="15.75">
      <c r="A45" s="53" t="s">
        <v>229</v>
      </c>
      <c r="B45" s="53"/>
      <c r="C45" s="53"/>
      <c r="D45" s="54"/>
      <c r="E45" s="54"/>
      <c r="F45" s="53"/>
      <c r="G45" s="53"/>
    </row>
    <row r="46" spans="1:7" ht="15.75">
      <c r="A46" s="53" t="s">
        <v>230</v>
      </c>
      <c r="B46" s="53"/>
      <c r="C46" s="53"/>
      <c r="D46" s="54"/>
      <c r="E46" s="54"/>
      <c r="F46" s="53"/>
      <c r="G46" s="53"/>
    </row>
    <row r="47" spans="1:7" ht="15.75">
      <c r="A47" s="53" t="s">
        <v>231</v>
      </c>
      <c r="B47" s="53"/>
      <c r="C47" s="53"/>
      <c r="D47" s="54"/>
      <c r="E47" s="54"/>
      <c r="F47" s="53"/>
      <c r="G47" s="53"/>
    </row>
    <row r="48" spans="1:7" ht="15.75">
      <c r="A48" s="53" t="s">
        <v>232</v>
      </c>
      <c r="B48" s="53"/>
      <c r="C48" s="53"/>
      <c r="D48" s="54"/>
      <c r="E48" s="54"/>
      <c r="F48" s="53"/>
      <c r="G48" s="53"/>
    </row>
    <row r="49" spans="1:7" ht="15.75">
      <c r="A49" s="53" t="s">
        <v>233</v>
      </c>
      <c r="B49" s="53"/>
      <c r="C49" s="53"/>
      <c r="D49" s="53"/>
      <c r="E49" s="54"/>
      <c r="F49" s="53"/>
      <c r="G49" s="53"/>
    </row>
    <row r="50" spans="1:7" ht="15.75">
      <c r="A50" s="53" t="s">
        <v>234</v>
      </c>
      <c r="B50" s="53"/>
      <c r="C50" s="53"/>
      <c r="D50" s="54"/>
      <c r="E50" s="53"/>
      <c r="F50" s="53"/>
      <c r="G50" s="53"/>
    </row>
    <row r="51" spans="1:7" ht="15.75">
      <c r="A51" s="53" t="s">
        <v>235</v>
      </c>
      <c r="B51" s="53"/>
      <c r="C51" s="53"/>
      <c r="D51" s="54"/>
      <c r="E51" s="54"/>
      <c r="F51" s="53"/>
      <c r="G51" s="53"/>
    </row>
    <row r="52" spans="1:7" ht="15.75">
      <c r="A52" s="53" t="s">
        <v>236</v>
      </c>
      <c r="B52" s="53"/>
      <c r="C52" s="53"/>
      <c r="D52" s="60"/>
      <c r="F52" s="53"/>
      <c r="G52" s="53"/>
    </row>
    <row r="53" spans="1:7" ht="15.75">
      <c r="A53" s="53" t="s">
        <v>237</v>
      </c>
      <c r="B53" s="53"/>
      <c r="C53" s="53"/>
      <c r="D53" s="53"/>
      <c r="F53" s="53"/>
      <c r="G53" s="53"/>
    </row>
    <row r="54" spans="1:7" ht="15.75">
      <c r="A54" s="53" t="s">
        <v>238</v>
      </c>
      <c r="B54" s="53"/>
      <c r="C54" s="53"/>
      <c r="D54" s="54"/>
      <c r="E54" s="54"/>
      <c r="F54" s="53"/>
      <c r="G54" s="53"/>
    </row>
    <row r="55" spans="1:7" ht="15.75">
      <c r="A55" s="53" t="s">
        <v>239</v>
      </c>
      <c r="B55" s="53"/>
      <c r="D55" s="53"/>
      <c r="E55" s="54"/>
      <c r="F55" s="53"/>
      <c r="G55" s="53"/>
    </row>
    <row r="56" spans="1:7" ht="15.75">
      <c r="A56" s="53" t="s">
        <v>240</v>
      </c>
      <c r="B56" s="53"/>
      <c r="C56" s="53"/>
      <c r="D56" s="53"/>
      <c r="E56" s="54"/>
      <c r="F56" s="53"/>
      <c r="G56" s="53"/>
    </row>
    <row r="57" spans="1:7" ht="15.75">
      <c r="A57" s="53" t="s">
        <v>241</v>
      </c>
      <c r="B57" s="53"/>
      <c r="C57" s="53"/>
      <c r="D57" s="60"/>
      <c r="E57" s="54"/>
      <c r="F57" s="53"/>
      <c r="G57" s="53"/>
    </row>
    <row r="58" spans="1:7" ht="15.75">
      <c r="A58" s="53" t="s">
        <v>242</v>
      </c>
      <c r="B58" s="53"/>
      <c r="C58" s="53"/>
      <c r="D58" s="53"/>
      <c r="E58" s="54"/>
      <c r="F58" s="53"/>
      <c r="G58" s="53"/>
    </row>
    <row r="59" spans="1:7" ht="15.75">
      <c r="A59" s="53" t="s">
        <v>243</v>
      </c>
      <c r="B59" s="53"/>
      <c r="C59" s="53"/>
      <c r="D59" s="54"/>
      <c r="E59" s="54"/>
      <c r="G59" s="53"/>
    </row>
    <row r="60" spans="1:7" ht="15.75">
      <c r="A60" s="53" t="s">
        <v>244</v>
      </c>
      <c r="B60" s="53"/>
      <c r="C60" s="53"/>
      <c r="D60" s="54"/>
      <c r="E60" s="54"/>
      <c r="F60" s="53"/>
      <c r="G60" s="53"/>
    </row>
    <row r="61" spans="1:7" ht="15.75">
      <c r="A61" s="53" t="s">
        <v>245</v>
      </c>
      <c r="B61" s="53"/>
      <c r="C61" s="53"/>
      <c r="D61" s="54"/>
      <c r="E61" s="54"/>
      <c r="F61" s="53"/>
      <c r="G61" s="53"/>
    </row>
    <row r="62" spans="1:7" ht="15.75">
      <c r="A62" s="53" t="s">
        <v>246</v>
      </c>
      <c r="B62" s="53"/>
      <c r="C62" s="53"/>
      <c r="D62" s="54"/>
      <c r="E62" s="54"/>
      <c r="F62" s="53"/>
      <c r="G62" s="53"/>
    </row>
    <row r="63" spans="1:7" ht="15.75">
      <c r="A63" s="59" t="s">
        <v>247</v>
      </c>
      <c r="B63" s="53"/>
      <c r="C63" s="53"/>
      <c r="D63" s="54"/>
      <c r="E63" s="54"/>
      <c r="F63" s="53"/>
      <c r="G63" s="53"/>
    </row>
    <row r="64" spans="1:7" ht="15.75">
      <c r="A64" s="59" t="s">
        <v>248</v>
      </c>
      <c r="B64" s="53"/>
      <c r="C64" s="53"/>
      <c r="D64" s="61" t="s">
        <v>249</v>
      </c>
      <c r="E64" s="62">
        <v>39083</v>
      </c>
      <c r="F64" s="53"/>
      <c r="G64" s="53"/>
    </row>
    <row r="65" spans="1:7" ht="15.75">
      <c r="A65" s="53" t="s">
        <v>250</v>
      </c>
      <c r="B65" s="53"/>
      <c r="C65" s="53"/>
      <c r="D65" s="63">
        <v>259327180</v>
      </c>
      <c r="E65" s="63">
        <v>1805465566</v>
      </c>
      <c r="F65" s="53"/>
      <c r="G65" s="53"/>
    </row>
    <row r="66" spans="1:7" ht="15.75">
      <c r="A66" s="53" t="s">
        <v>251</v>
      </c>
      <c r="B66" s="53"/>
      <c r="C66" s="53"/>
      <c r="D66" s="63">
        <v>13553252863</v>
      </c>
      <c r="E66" s="63">
        <v>6563916139</v>
      </c>
      <c r="F66" s="53"/>
      <c r="G66" s="53"/>
    </row>
    <row r="67" spans="1:7" ht="15.75">
      <c r="A67" s="53" t="s">
        <v>252</v>
      </c>
      <c r="B67" s="53"/>
      <c r="C67" s="53"/>
      <c r="D67" s="54"/>
      <c r="E67" s="54"/>
      <c r="F67" s="53"/>
      <c r="G67" s="53"/>
    </row>
    <row r="68" spans="1:7" ht="17.25">
      <c r="A68" s="64" t="s">
        <v>253</v>
      </c>
      <c r="B68" s="53"/>
      <c r="C68" s="53"/>
      <c r="D68" s="65">
        <f>SUM(D65:D67)</f>
        <v>13812580043</v>
      </c>
      <c r="E68" s="65">
        <f>SUM(E65:E67)</f>
        <v>8369381705</v>
      </c>
      <c r="F68" s="53"/>
      <c r="G68" s="53"/>
    </row>
    <row r="69" spans="1:7" ht="15.75">
      <c r="A69" s="66" t="s">
        <v>254</v>
      </c>
      <c r="B69" s="53"/>
      <c r="C69" s="53"/>
      <c r="D69" s="61"/>
      <c r="E69" s="62"/>
      <c r="F69" s="53"/>
      <c r="G69" s="53"/>
    </row>
    <row r="70" spans="1:7" ht="15.75">
      <c r="A70" s="53" t="s">
        <v>255</v>
      </c>
      <c r="B70" s="53"/>
      <c r="C70" s="53"/>
      <c r="D70" s="54"/>
      <c r="E70" s="54"/>
      <c r="F70" s="53"/>
      <c r="G70" s="53"/>
    </row>
    <row r="71" spans="1:7" ht="15.75">
      <c r="A71" s="53" t="s">
        <v>256</v>
      </c>
      <c r="B71" s="53"/>
      <c r="C71" s="53"/>
      <c r="D71" s="54"/>
      <c r="E71" s="54"/>
      <c r="F71" s="53"/>
      <c r="G71" s="53"/>
    </row>
    <row r="72" spans="1:7" ht="15.75">
      <c r="A72" s="53" t="s">
        <v>257</v>
      </c>
      <c r="B72" s="53"/>
      <c r="C72" s="53"/>
      <c r="D72" s="54"/>
      <c r="E72" s="54"/>
      <c r="F72" s="53"/>
      <c r="G72" s="53"/>
    </row>
    <row r="73" spans="1:7" ht="15.75">
      <c r="A73" s="66" t="s">
        <v>258</v>
      </c>
      <c r="B73" s="53"/>
      <c r="C73" s="53"/>
      <c r="D73" s="61" t="s">
        <v>249</v>
      </c>
      <c r="E73" s="62">
        <v>39083</v>
      </c>
      <c r="F73" s="53"/>
      <c r="G73" s="67"/>
    </row>
    <row r="74" spans="1:7" ht="15.75">
      <c r="A74" s="53" t="s">
        <v>259</v>
      </c>
      <c r="B74" s="53"/>
      <c r="C74" s="53"/>
      <c r="D74" s="54">
        <v>51170250</v>
      </c>
      <c r="E74" s="54">
        <v>291433000</v>
      </c>
      <c r="F74" s="53"/>
      <c r="G74" s="53"/>
    </row>
    <row r="75" spans="1:7" ht="15.75">
      <c r="A75" s="53" t="s">
        <v>260</v>
      </c>
      <c r="B75" s="53"/>
      <c r="C75" s="53"/>
      <c r="D75" s="54">
        <v>2000000000</v>
      </c>
      <c r="E75" s="54">
        <v>2019633000</v>
      </c>
      <c r="F75" s="53"/>
      <c r="G75" s="53"/>
    </row>
    <row r="76" spans="1:7" ht="15.75">
      <c r="A76" s="53" t="s">
        <v>261</v>
      </c>
      <c r="B76" s="53"/>
      <c r="C76" s="53"/>
      <c r="D76" s="54">
        <v>2520000000</v>
      </c>
      <c r="E76" s="54"/>
      <c r="F76" s="53"/>
      <c r="G76" s="53"/>
    </row>
    <row r="77" spans="1:7" ht="15.75">
      <c r="A77" s="53" t="s">
        <v>262</v>
      </c>
      <c r="B77" s="53"/>
      <c r="C77" s="53"/>
      <c r="D77" s="54"/>
      <c r="E77" s="54">
        <v>374500000</v>
      </c>
      <c r="F77" s="53"/>
      <c r="G77" s="53"/>
    </row>
    <row r="78" spans="1:7" ht="15.75">
      <c r="A78" s="53" t="s">
        <v>263</v>
      </c>
      <c r="B78" s="53"/>
      <c r="C78" s="53"/>
      <c r="D78" s="54">
        <v>28743845</v>
      </c>
      <c r="E78" s="54">
        <v>20514662</v>
      </c>
      <c r="F78" s="53"/>
      <c r="G78" s="53"/>
    </row>
    <row r="79" spans="1:7" ht="15.75">
      <c r="A79" s="53" t="s">
        <v>264</v>
      </c>
      <c r="B79" s="53"/>
      <c r="C79" s="53"/>
      <c r="D79" s="54"/>
      <c r="E79" s="54">
        <v>258708416</v>
      </c>
      <c r="F79" s="53"/>
      <c r="G79" s="53"/>
    </row>
    <row r="80" spans="1:7" ht="17.25">
      <c r="A80" s="64" t="s">
        <v>253</v>
      </c>
      <c r="B80" s="53"/>
      <c r="C80" s="53"/>
      <c r="D80" s="68">
        <f>SUM(D74:D79)</f>
        <v>4599914095</v>
      </c>
      <c r="E80" s="68">
        <f>SUM(E74:E79)</f>
        <v>2964789078</v>
      </c>
      <c r="F80" s="53"/>
      <c r="G80" s="53"/>
    </row>
    <row r="81" spans="1:7" ht="15.75">
      <c r="A81" s="66" t="s">
        <v>265</v>
      </c>
      <c r="B81" s="53"/>
      <c r="C81" s="53"/>
      <c r="D81" s="61" t="s">
        <v>249</v>
      </c>
      <c r="E81" s="62">
        <v>39083</v>
      </c>
      <c r="F81" s="53"/>
      <c r="G81" s="53"/>
    </row>
    <row r="82" spans="1:7" ht="15.75">
      <c r="A82" s="53" t="s">
        <v>266</v>
      </c>
      <c r="B82" s="53"/>
      <c r="C82" s="53"/>
      <c r="D82" s="54"/>
      <c r="E82" s="54"/>
      <c r="F82" s="53"/>
      <c r="G82" s="53"/>
    </row>
    <row r="83" spans="1:7" ht="15.75">
      <c r="A83" s="53" t="s">
        <v>267</v>
      </c>
      <c r="B83" s="53"/>
      <c r="C83" s="53"/>
      <c r="D83" s="54">
        <v>41414566587</v>
      </c>
      <c r="E83" s="54">
        <v>14207527614</v>
      </c>
      <c r="F83" s="53"/>
      <c r="G83" s="53"/>
    </row>
    <row r="84" spans="1:7" ht="15.75">
      <c r="A84" s="53" t="s">
        <v>268</v>
      </c>
      <c r="B84" s="53"/>
      <c r="C84" s="53"/>
      <c r="D84" s="54">
        <v>791244595</v>
      </c>
      <c r="E84" s="54">
        <v>514544389</v>
      </c>
      <c r="F84" s="53"/>
      <c r="G84" s="53"/>
    </row>
    <row r="85" spans="1:7" ht="15.75">
      <c r="A85" s="53" t="s">
        <v>269</v>
      </c>
      <c r="B85" s="53"/>
      <c r="C85" s="53"/>
      <c r="D85" s="54">
        <v>1596481187</v>
      </c>
      <c r="E85" s="54">
        <v>2493405505</v>
      </c>
      <c r="F85" s="53"/>
      <c r="G85" s="53"/>
    </row>
    <row r="86" spans="1:7" ht="15.75">
      <c r="A86" s="53" t="s">
        <v>270</v>
      </c>
      <c r="B86" s="53"/>
      <c r="C86" s="53"/>
      <c r="D86" s="54">
        <v>11295665829</v>
      </c>
      <c r="E86" s="54">
        <v>6393635868</v>
      </c>
      <c r="F86" s="53"/>
      <c r="G86" s="53"/>
    </row>
    <row r="87" spans="1:7" ht="15.75">
      <c r="A87" s="53" t="s">
        <v>271</v>
      </c>
      <c r="B87" s="53"/>
      <c r="C87" s="53"/>
      <c r="D87" s="54">
        <v>19063370841</v>
      </c>
      <c r="E87" s="54">
        <v>17040427089</v>
      </c>
      <c r="F87" s="53"/>
      <c r="G87" s="53"/>
    </row>
    <row r="88" spans="1:7" ht="15.75">
      <c r="A88" s="53" t="s">
        <v>272</v>
      </c>
      <c r="B88" s="53"/>
      <c r="C88" s="53"/>
      <c r="D88" s="54">
        <v>173684085</v>
      </c>
      <c r="E88" s="54">
        <v>79548012</v>
      </c>
      <c r="F88" s="53"/>
      <c r="G88" s="53"/>
    </row>
    <row r="89" spans="1:7" ht="17.25">
      <c r="A89" s="64" t="s">
        <v>273</v>
      </c>
      <c r="B89" s="53"/>
      <c r="C89" s="53"/>
      <c r="D89" s="68">
        <f>SUM(D82:D88)</f>
        <v>74335013124</v>
      </c>
      <c r="E89" s="68">
        <f>SUM(E82:E88)</f>
        <v>40729088477</v>
      </c>
      <c r="F89" s="53"/>
      <c r="G89" s="53"/>
    </row>
    <row r="90" spans="1:7" ht="15.75">
      <c r="A90" s="53" t="s">
        <v>274</v>
      </c>
      <c r="B90" s="53"/>
      <c r="C90" s="53"/>
      <c r="D90" s="61"/>
      <c r="E90" s="61"/>
      <c r="F90" s="53"/>
      <c r="G90" s="53"/>
    </row>
    <row r="91" spans="1:7" ht="15.75">
      <c r="A91" s="53" t="s">
        <v>275</v>
      </c>
      <c r="B91" s="53"/>
      <c r="C91" s="53"/>
      <c r="D91" s="54"/>
      <c r="E91" s="54"/>
      <c r="F91" s="53"/>
      <c r="G91" s="53"/>
    </row>
    <row r="92" spans="1:7" ht="15.75">
      <c r="A92" s="53" t="s">
        <v>276</v>
      </c>
      <c r="B92" s="53"/>
      <c r="C92" s="53"/>
      <c r="D92" s="54"/>
      <c r="E92" s="54"/>
      <c r="F92" s="53"/>
      <c r="G92" s="53"/>
    </row>
    <row r="93" spans="1:7" ht="15.75">
      <c r="A93" s="66" t="s">
        <v>277</v>
      </c>
      <c r="B93" s="53"/>
      <c r="C93" s="53"/>
      <c r="D93" s="61" t="s">
        <v>249</v>
      </c>
      <c r="E93" s="62">
        <v>39083</v>
      </c>
      <c r="F93" s="53"/>
      <c r="G93" s="53"/>
    </row>
    <row r="94" spans="1:7" ht="15.75">
      <c r="A94" s="53" t="s">
        <v>278</v>
      </c>
      <c r="B94" s="53"/>
      <c r="C94" s="53"/>
      <c r="D94" s="69"/>
      <c r="E94" s="54"/>
      <c r="F94" s="53"/>
      <c r="G94" s="53"/>
    </row>
    <row r="95" spans="1:7" ht="15.75">
      <c r="A95" s="53" t="s">
        <v>279</v>
      </c>
      <c r="B95" s="53"/>
      <c r="C95" s="53"/>
      <c r="D95" s="69">
        <v>1390169868</v>
      </c>
      <c r="E95" s="54">
        <v>0</v>
      </c>
      <c r="F95" s="53"/>
      <c r="G95" s="53"/>
    </row>
    <row r="96" spans="1:7" ht="15.75">
      <c r="A96" s="53" t="s">
        <v>280</v>
      </c>
      <c r="B96" s="53"/>
      <c r="C96" s="53"/>
      <c r="D96" s="54"/>
      <c r="E96" s="54"/>
      <c r="F96" s="53"/>
      <c r="G96" s="53"/>
    </row>
    <row r="97" spans="1:7" ht="15.75">
      <c r="A97" s="66" t="s">
        <v>281</v>
      </c>
      <c r="B97" s="53"/>
      <c r="C97" s="53"/>
      <c r="D97" s="61"/>
      <c r="E97" s="61"/>
      <c r="F97" s="53"/>
      <c r="G97" s="53"/>
    </row>
    <row r="98" spans="1:7" ht="15.75">
      <c r="A98" s="53" t="s">
        <v>282</v>
      </c>
      <c r="B98" s="53"/>
      <c r="C98" s="53"/>
      <c r="D98" s="54"/>
      <c r="E98" s="54"/>
      <c r="F98" s="53"/>
      <c r="G98" s="53"/>
    </row>
    <row r="99" spans="1:7" ht="15.75">
      <c r="A99" s="53" t="s">
        <v>283</v>
      </c>
      <c r="B99" s="53"/>
      <c r="C99" s="53"/>
      <c r="D99" s="54"/>
      <c r="E99" s="54"/>
      <c r="F99" s="53"/>
      <c r="G99" s="53"/>
    </row>
    <row r="100" spans="1:7" ht="15.75">
      <c r="A100" s="66" t="s">
        <v>284</v>
      </c>
      <c r="B100" s="53"/>
      <c r="C100" s="53"/>
      <c r="D100" s="61"/>
      <c r="E100" s="61"/>
      <c r="F100" s="53"/>
      <c r="G100" s="53"/>
    </row>
    <row r="101" spans="1:7" ht="15.75">
      <c r="A101" s="53" t="s">
        <v>285</v>
      </c>
      <c r="B101" s="53"/>
      <c r="C101" s="53"/>
      <c r="D101" s="54"/>
      <c r="E101" s="54"/>
      <c r="F101" s="53"/>
      <c r="G101" s="53"/>
    </row>
    <row r="102" spans="1:7" ht="15.75">
      <c r="A102" s="53" t="s">
        <v>286</v>
      </c>
      <c r="B102" s="53"/>
      <c r="C102" s="53"/>
      <c r="D102" s="54"/>
      <c r="E102" s="54"/>
      <c r="F102" s="53"/>
      <c r="G102" s="53"/>
    </row>
    <row r="103" spans="1:7" ht="15.75">
      <c r="A103" s="53" t="s">
        <v>287</v>
      </c>
      <c r="B103" s="53"/>
      <c r="C103" s="53"/>
      <c r="D103" s="54"/>
      <c r="E103" s="54"/>
      <c r="F103" s="53"/>
      <c r="G103" s="53"/>
    </row>
    <row r="104" spans="1:7" ht="15.75">
      <c r="A104" s="53" t="s">
        <v>288</v>
      </c>
      <c r="B104" s="53"/>
      <c r="C104" s="53"/>
      <c r="D104" s="54"/>
      <c r="E104" s="54"/>
      <c r="F104" s="53"/>
      <c r="G104" s="53"/>
    </row>
    <row r="105" spans="1:7" ht="15.75">
      <c r="A105" s="237" t="s">
        <v>289</v>
      </c>
      <c r="B105" s="237"/>
      <c r="C105" s="237"/>
      <c r="D105" s="70"/>
      <c r="E105" s="70"/>
      <c r="F105" s="70"/>
      <c r="G105" s="70"/>
    </row>
    <row r="106" spans="1:7" ht="15.75">
      <c r="A106" s="53"/>
      <c r="B106" s="53"/>
      <c r="C106" s="53"/>
      <c r="D106" s="53"/>
      <c r="E106" s="53"/>
      <c r="F106" s="53"/>
      <c r="G106" s="53"/>
    </row>
    <row r="107" spans="1:7" ht="36" customHeight="1">
      <c r="A107" s="71" t="s">
        <v>290</v>
      </c>
      <c r="B107" s="72" t="s">
        <v>291</v>
      </c>
      <c r="C107" s="72" t="s">
        <v>292</v>
      </c>
      <c r="D107" s="72" t="s">
        <v>293</v>
      </c>
      <c r="E107" s="72" t="s">
        <v>294</v>
      </c>
      <c r="F107" s="72" t="s">
        <v>295</v>
      </c>
      <c r="G107" s="72" t="s">
        <v>296</v>
      </c>
    </row>
    <row r="108" spans="1:7" ht="15.75">
      <c r="A108" s="73" t="s">
        <v>297</v>
      </c>
      <c r="B108" s="74"/>
      <c r="C108" s="75"/>
      <c r="D108" s="76"/>
      <c r="E108" s="75"/>
      <c r="F108" s="75"/>
      <c r="G108" s="77"/>
    </row>
    <row r="109" spans="1:7" ht="15.75">
      <c r="A109" s="78" t="s">
        <v>298</v>
      </c>
      <c r="B109" s="79">
        <v>13839237890</v>
      </c>
      <c r="C109" s="80">
        <v>55542768034</v>
      </c>
      <c r="D109" s="79">
        <v>2055923404</v>
      </c>
      <c r="E109" s="80">
        <v>549351290</v>
      </c>
      <c r="F109" s="80"/>
      <c r="G109" s="81">
        <f>SUM(B109:F109)</f>
        <v>71987280618</v>
      </c>
    </row>
    <row r="110" spans="1:7" ht="15.75">
      <c r="A110" s="78" t="s">
        <v>299</v>
      </c>
      <c r="B110" s="79"/>
      <c r="C110" s="80">
        <f>74690476+190500000</f>
        <v>265190476</v>
      </c>
      <c r="D110" s="79">
        <f>1713448450+126888868</f>
        <v>1840337318</v>
      </c>
      <c r="E110" s="80">
        <f>20223091+24373700</f>
        <v>44596791</v>
      </c>
      <c r="F110" s="80"/>
      <c r="G110" s="81">
        <f aca="true" t="shared" si="0" ref="G110:G127">SUM(B110:F110)</f>
        <v>2150124585</v>
      </c>
    </row>
    <row r="111" spans="1:7" ht="15.75">
      <c r="A111" s="78" t="s">
        <v>300</v>
      </c>
      <c r="B111" s="79"/>
      <c r="C111" s="80"/>
      <c r="D111" s="79"/>
      <c r="E111" s="80"/>
      <c r="F111" s="80"/>
      <c r="G111" s="81">
        <f t="shared" si="0"/>
        <v>0</v>
      </c>
    </row>
    <row r="112" spans="1:7" ht="15.75">
      <c r="A112" s="78" t="s">
        <v>301</v>
      </c>
      <c r="B112" s="79"/>
      <c r="C112" s="80"/>
      <c r="D112" s="79"/>
      <c r="E112" s="80"/>
      <c r="F112" s="80"/>
      <c r="G112" s="81">
        <f t="shared" si="0"/>
        <v>0</v>
      </c>
    </row>
    <row r="113" spans="1:7" ht="15.75">
      <c r="A113" s="78" t="s">
        <v>302</v>
      </c>
      <c r="B113" s="79"/>
      <c r="C113" s="80"/>
      <c r="D113" s="79"/>
      <c r="E113" s="80"/>
      <c r="F113" s="80"/>
      <c r="G113" s="81">
        <f t="shared" si="0"/>
        <v>0</v>
      </c>
    </row>
    <row r="114" spans="1:7" ht="15.75">
      <c r="A114" s="78" t="s">
        <v>303</v>
      </c>
      <c r="B114" s="79"/>
      <c r="C114" s="80"/>
      <c r="D114" s="79">
        <v>648491316</v>
      </c>
      <c r="E114" s="80">
        <v>6909091</v>
      </c>
      <c r="F114" s="80"/>
      <c r="G114" s="81">
        <f t="shared" si="0"/>
        <v>655400407</v>
      </c>
    </row>
    <row r="115" spans="1:7" ht="15.75">
      <c r="A115" s="78" t="s">
        <v>304</v>
      </c>
      <c r="B115" s="79"/>
      <c r="C115" s="80"/>
      <c r="D115" s="79"/>
      <c r="E115" s="80"/>
      <c r="F115" s="80"/>
      <c r="G115" s="81">
        <f t="shared" si="0"/>
        <v>0</v>
      </c>
    </row>
    <row r="116" spans="1:7" ht="15.75">
      <c r="A116" s="78" t="s">
        <v>305</v>
      </c>
      <c r="B116" s="79">
        <f>B109+B110+B111+B112-B113-B114-B115</f>
        <v>13839237890</v>
      </c>
      <c r="C116" s="80">
        <f>C109+C110+C111+C112-C113-C114-C115</f>
        <v>55807958510</v>
      </c>
      <c r="D116" s="80">
        <f>D109+D110+D111+D112-D113-D114-D115</f>
        <v>3247769406</v>
      </c>
      <c r="E116" s="80">
        <f>E109+E110+E111+E112-E113-E114-E115</f>
        <v>587038990</v>
      </c>
      <c r="F116" s="80"/>
      <c r="G116" s="81">
        <f t="shared" si="0"/>
        <v>73482004796</v>
      </c>
    </row>
    <row r="117" spans="1:7" ht="14.25" customHeight="1">
      <c r="A117" s="82" t="s">
        <v>306</v>
      </c>
      <c r="B117" s="79"/>
      <c r="C117" s="80"/>
      <c r="D117" s="79"/>
      <c r="E117" s="80"/>
      <c r="F117" s="80"/>
      <c r="G117" s="81">
        <f t="shared" si="0"/>
        <v>0</v>
      </c>
    </row>
    <row r="118" spans="1:7" ht="15.75">
      <c r="A118" s="78" t="s">
        <v>298</v>
      </c>
      <c r="B118" s="79">
        <v>7098968322</v>
      </c>
      <c r="C118" s="83">
        <v>22899622446</v>
      </c>
      <c r="D118" s="79">
        <v>1064134655</v>
      </c>
      <c r="E118" s="80">
        <v>484925214</v>
      </c>
      <c r="F118" s="80"/>
      <c r="G118" s="81">
        <f t="shared" si="0"/>
        <v>31547650637</v>
      </c>
    </row>
    <row r="119" spans="1:7" ht="14.25" customHeight="1">
      <c r="A119" s="78" t="s">
        <v>307</v>
      </c>
      <c r="B119" s="79">
        <f>843768946+421056961</f>
        <v>1264825907</v>
      </c>
      <c r="C119" s="80">
        <f>3171703323+1588440211</f>
        <v>4760143534</v>
      </c>
      <c r="D119" s="79">
        <f>228516522+125495383</f>
        <v>354011905</v>
      </c>
      <c r="E119" s="80">
        <f>44660593+17799761</f>
        <v>62460354</v>
      </c>
      <c r="F119" s="80"/>
      <c r="G119" s="81">
        <f t="shared" si="0"/>
        <v>6441441700</v>
      </c>
    </row>
    <row r="120" spans="1:7" ht="14.25" customHeight="1">
      <c r="A120" s="78" t="s">
        <v>301</v>
      </c>
      <c r="B120" s="79"/>
      <c r="C120" s="80"/>
      <c r="D120" s="79"/>
      <c r="E120" s="80"/>
      <c r="F120" s="80"/>
      <c r="G120" s="81">
        <f t="shared" si="0"/>
        <v>0</v>
      </c>
    </row>
    <row r="121" spans="1:7" ht="14.25" customHeight="1">
      <c r="A121" s="84" t="s">
        <v>308</v>
      </c>
      <c r="B121" s="79"/>
      <c r="C121" s="80"/>
      <c r="D121" s="79"/>
      <c r="E121" s="80"/>
      <c r="F121" s="80"/>
      <c r="G121" s="81">
        <f t="shared" si="0"/>
        <v>0</v>
      </c>
    </row>
    <row r="122" spans="1:7" ht="14.25" customHeight="1">
      <c r="A122" s="78" t="s">
        <v>303</v>
      </c>
      <c r="B122" s="79"/>
      <c r="C122" s="80"/>
      <c r="D122" s="79">
        <f>214770076</f>
        <v>214770076</v>
      </c>
      <c r="E122" s="80"/>
      <c r="F122" s="80"/>
      <c r="G122" s="81">
        <f t="shared" si="0"/>
        <v>214770076</v>
      </c>
    </row>
    <row r="123" spans="1:7" ht="15.75">
      <c r="A123" s="78" t="s">
        <v>304</v>
      </c>
      <c r="B123" s="79"/>
      <c r="C123" s="80"/>
      <c r="D123" s="79"/>
      <c r="E123" s="80"/>
      <c r="F123" s="80"/>
      <c r="G123" s="81">
        <f t="shared" si="0"/>
        <v>0</v>
      </c>
    </row>
    <row r="124" spans="1:7" ht="15.75">
      <c r="A124" s="78" t="s">
        <v>305</v>
      </c>
      <c r="B124" s="79">
        <f>B118+B119+B120-B121-B122-B123</f>
        <v>8363794229</v>
      </c>
      <c r="C124" s="80">
        <f>C118+C119+C120-C121-C122-C123</f>
        <v>27659765980</v>
      </c>
      <c r="D124" s="79">
        <f>D118+D119+D120-D121-D122-D123</f>
        <v>1203376484</v>
      </c>
      <c r="E124" s="80">
        <f>E118+E119+E120-E121-E122-E123</f>
        <v>547385568</v>
      </c>
      <c r="F124" s="80"/>
      <c r="G124" s="81">
        <f t="shared" si="0"/>
        <v>37774322261</v>
      </c>
    </row>
    <row r="125" spans="1:7" ht="14.25" customHeight="1">
      <c r="A125" s="82" t="s">
        <v>309</v>
      </c>
      <c r="B125" s="79"/>
      <c r="C125" s="80"/>
      <c r="D125" s="79"/>
      <c r="E125" s="80"/>
      <c r="F125" s="80"/>
      <c r="G125" s="81">
        <f t="shared" si="0"/>
        <v>0</v>
      </c>
    </row>
    <row r="126" spans="1:7" ht="15.75">
      <c r="A126" s="78" t="s">
        <v>310</v>
      </c>
      <c r="B126" s="79">
        <f>B109-B118</f>
        <v>6740269568</v>
      </c>
      <c r="C126" s="80">
        <f>C109-C118</f>
        <v>32643145588</v>
      </c>
      <c r="D126" s="79">
        <f>D109-D118</f>
        <v>991788749</v>
      </c>
      <c r="E126" s="80">
        <f>E109-E118</f>
        <v>64426076</v>
      </c>
      <c r="F126" s="80">
        <f>F109-F118</f>
        <v>0</v>
      </c>
      <c r="G126" s="81">
        <f t="shared" si="0"/>
        <v>40439629981</v>
      </c>
    </row>
    <row r="127" spans="1:7" ht="15.75">
      <c r="A127" s="85" t="s">
        <v>311</v>
      </c>
      <c r="B127" s="86">
        <f>B116-B124</f>
        <v>5475443661</v>
      </c>
      <c r="C127" s="87">
        <f>C116-C124</f>
        <v>28148192530</v>
      </c>
      <c r="D127" s="86">
        <f>D116-D124</f>
        <v>2044392922</v>
      </c>
      <c r="E127" s="87">
        <f>E116-E124</f>
        <v>39653422</v>
      </c>
      <c r="F127" s="87">
        <f>F116-F124</f>
        <v>0</v>
      </c>
      <c r="G127" s="88">
        <f t="shared" si="0"/>
        <v>35707682535</v>
      </c>
    </row>
    <row r="128" spans="1:7" ht="15.75">
      <c r="A128" s="53"/>
      <c r="B128" s="53"/>
      <c r="C128" s="89"/>
      <c r="D128" s="89"/>
      <c r="E128" s="53"/>
      <c r="F128" s="53"/>
      <c r="G128" s="53"/>
    </row>
    <row r="129" spans="1:7" ht="15.75">
      <c r="A129" s="53" t="s">
        <v>312</v>
      </c>
      <c r="B129" s="53"/>
      <c r="C129" s="53"/>
      <c r="D129" s="53"/>
      <c r="E129" s="54"/>
      <c r="F129" s="53"/>
      <c r="G129" s="53"/>
    </row>
    <row r="130" spans="1:7" ht="15.75">
      <c r="A130" s="53" t="s">
        <v>313</v>
      </c>
      <c r="B130" s="53"/>
      <c r="C130" s="53"/>
      <c r="D130" s="53"/>
      <c r="E130" s="53"/>
      <c r="F130" s="53"/>
      <c r="G130" s="53"/>
    </row>
    <row r="131" spans="1:7" ht="15.75">
      <c r="A131" s="53" t="s">
        <v>314</v>
      </c>
      <c r="B131" s="53"/>
      <c r="C131" s="53"/>
      <c r="D131" s="53"/>
      <c r="E131" s="53"/>
      <c r="F131" s="53"/>
      <c r="G131" s="53"/>
    </row>
    <row r="132" spans="1:7" ht="15.75">
      <c r="A132" s="53" t="s">
        <v>315</v>
      </c>
      <c r="B132" s="53"/>
      <c r="C132" s="53"/>
      <c r="D132" s="53"/>
      <c r="E132" s="53"/>
      <c r="F132" s="53"/>
      <c r="G132" s="53"/>
    </row>
    <row r="133" spans="1:7" ht="15.75">
      <c r="A133" s="53" t="s">
        <v>316</v>
      </c>
      <c r="B133" s="53"/>
      <c r="C133" s="53"/>
      <c r="D133" s="53"/>
      <c r="E133" s="53"/>
      <c r="F133" s="53"/>
      <c r="G133" s="53"/>
    </row>
    <row r="134" spans="1:7" ht="15.75">
      <c r="A134" s="238" t="s">
        <v>317</v>
      </c>
      <c r="B134" s="238"/>
      <c r="C134" s="238"/>
      <c r="D134" s="91"/>
      <c r="E134" s="91"/>
      <c r="F134" s="91"/>
      <c r="G134" s="91"/>
    </row>
    <row r="135" spans="1:7" ht="15.75">
      <c r="A135" s="53"/>
      <c r="B135" s="53"/>
      <c r="C135" s="53"/>
      <c r="D135" s="53"/>
      <c r="E135" s="53"/>
      <c r="F135" s="53"/>
      <c r="G135" s="53"/>
    </row>
    <row r="136" spans="1:7" ht="35.25" customHeight="1">
      <c r="A136" s="71" t="s">
        <v>318</v>
      </c>
      <c r="B136" s="72" t="s">
        <v>291</v>
      </c>
      <c r="C136" s="72" t="s">
        <v>319</v>
      </c>
      <c r="D136" s="72" t="s">
        <v>293</v>
      </c>
      <c r="E136" s="72" t="s">
        <v>320</v>
      </c>
      <c r="F136" s="72" t="s">
        <v>321</v>
      </c>
      <c r="G136" s="72" t="s">
        <v>296</v>
      </c>
    </row>
    <row r="137" spans="1:7" ht="15.75">
      <c r="A137" s="92" t="s">
        <v>322</v>
      </c>
      <c r="B137" s="93"/>
      <c r="C137" s="94"/>
      <c r="D137" s="95"/>
      <c r="E137" s="94"/>
      <c r="F137" s="94"/>
      <c r="G137" s="96">
        <f>SUM(B137:F137)</f>
        <v>0</v>
      </c>
    </row>
    <row r="138" spans="1:7" ht="15.75">
      <c r="A138" s="78" t="s">
        <v>298</v>
      </c>
      <c r="B138" s="79"/>
      <c r="C138" s="80">
        <v>27156533135</v>
      </c>
      <c r="D138" s="79"/>
      <c r="E138" s="80"/>
      <c r="F138" s="80"/>
      <c r="G138" s="97">
        <f aca="true" t="shared" si="1" ref="G138:G154">SUM(B138:F138)</f>
        <v>27156533135</v>
      </c>
    </row>
    <row r="139" spans="1:7" ht="15.75">
      <c r="A139" s="78" t="s">
        <v>323</v>
      </c>
      <c r="B139" s="79"/>
      <c r="C139" s="80"/>
      <c r="D139" s="79"/>
      <c r="E139" s="80"/>
      <c r="F139" s="80"/>
      <c r="G139" s="97">
        <f t="shared" si="1"/>
        <v>0</v>
      </c>
    </row>
    <row r="140" spans="1:7" ht="15.75">
      <c r="A140" s="78" t="s">
        <v>324</v>
      </c>
      <c r="B140" s="79"/>
      <c r="C140" s="80"/>
      <c r="D140" s="79"/>
      <c r="E140" s="80"/>
      <c r="F140" s="80"/>
      <c r="G140" s="97">
        <f t="shared" si="1"/>
        <v>0</v>
      </c>
    </row>
    <row r="141" spans="1:7" ht="15.75">
      <c r="A141" s="78" t="s">
        <v>325</v>
      </c>
      <c r="B141" s="79"/>
      <c r="C141" s="80"/>
      <c r="D141" s="79"/>
      <c r="E141" s="80"/>
      <c r="F141" s="80"/>
      <c r="G141" s="97">
        <f t="shared" si="1"/>
        <v>0</v>
      </c>
    </row>
    <row r="142" spans="1:7" ht="15.75">
      <c r="A142" s="78" t="s">
        <v>326</v>
      </c>
      <c r="B142" s="79"/>
      <c r="C142" s="80"/>
      <c r="D142" s="79"/>
      <c r="E142" s="80"/>
      <c r="F142" s="80"/>
      <c r="G142" s="97">
        <f t="shared" si="1"/>
        <v>0</v>
      </c>
    </row>
    <row r="143" spans="1:7" ht="15.75">
      <c r="A143" s="78" t="s">
        <v>327</v>
      </c>
      <c r="B143" s="79"/>
      <c r="C143" s="80"/>
      <c r="D143" s="79"/>
      <c r="E143" s="80"/>
      <c r="F143" s="80"/>
      <c r="G143" s="97">
        <f t="shared" si="1"/>
        <v>0</v>
      </c>
    </row>
    <row r="144" spans="1:7" ht="15.75">
      <c r="A144" s="78" t="s">
        <v>305</v>
      </c>
      <c r="B144" s="79">
        <f>B138+B139+B140-B142</f>
        <v>0</v>
      </c>
      <c r="C144" s="80">
        <f>C138+C139+C140+C141-C142-C143</f>
        <v>27156533135</v>
      </c>
      <c r="D144" s="79"/>
      <c r="E144" s="80"/>
      <c r="F144" s="80"/>
      <c r="G144" s="97">
        <f t="shared" si="1"/>
        <v>27156533135</v>
      </c>
    </row>
    <row r="145" spans="1:7" ht="15.75">
      <c r="A145" s="78" t="s">
        <v>306</v>
      </c>
      <c r="B145" s="79"/>
      <c r="C145" s="80"/>
      <c r="D145" s="79"/>
      <c r="E145" s="80"/>
      <c r="F145" s="80"/>
      <c r="G145" s="97">
        <f t="shared" si="1"/>
        <v>0</v>
      </c>
    </row>
    <row r="146" spans="1:7" ht="15.75">
      <c r="A146" s="82" t="s">
        <v>298</v>
      </c>
      <c r="B146" s="79"/>
      <c r="C146" s="80">
        <v>2824574486</v>
      </c>
      <c r="D146" s="79"/>
      <c r="E146" s="80"/>
      <c r="F146" s="80"/>
      <c r="G146" s="97">
        <f t="shared" si="1"/>
        <v>2824574486</v>
      </c>
    </row>
    <row r="147" spans="1:7" ht="15.75">
      <c r="A147" s="78" t="s">
        <v>328</v>
      </c>
      <c r="B147" s="79"/>
      <c r="C147" s="80">
        <f>1364638254+682319127</f>
        <v>2046957381</v>
      </c>
      <c r="D147" s="79"/>
      <c r="E147" s="80"/>
      <c r="F147" s="80"/>
      <c r="G147" s="97">
        <f t="shared" si="1"/>
        <v>2046957381</v>
      </c>
    </row>
    <row r="148" spans="1:7" ht="15.75">
      <c r="A148" s="78" t="s">
        <v>329</v>
      </c>
      <c r="B148" s="79"/>
      <c r="C148" s="80"/>
      <c r="D148" s="79"/>
      <c r="E148" s="80"/>
      <c r="F148" s="80"/>
      <c r="G148" s="97">
        <f t="shared" si="1"/>
        <v>0</v>
      </c>
    </row>
    <row r="149" spans="1:7" ht="15.75">
      <c r="A149" s="78" t="s">
        <v>325</v>
      </c>
      <c r="B149" s="79"/>
      <c r="C149" s="80"/>
      <c r="D149" s="79"/>
      <c r="E149" s="80"/>
      <c r="F149" s="80"/>
      <c r="G149" s="97">
        <f t="shared" si="1"/>
        <v>0</v>
      </c>
    </row>
    <row r="150" spans="1:7" ht="15.75">
      <c r="A150" s="78" t="s">
        <v>326</v>
      </c>
      <c r="B150" s="79"/>
      <c r="C150" s="80"/>
      <c r="D150" s="79"/>
      <c r="E150" s="80"/>
      <c r="F150" s="80"/>
      <c r="G150" s="97">
        <f t="shared" si="1"/>
        <v>0</v>
      </c>
    </row>
    <row r="151" spans="1:7" ht="15.75">
      <c r="A151" s="78" t="s">
        <v>305</v>
      </c>
      <c r="B151" s="79">
        <f>B146+B147</f>
        <v>0</v>
      </c>
      <c r="C151" s="80">
        <f>C146+C147</f>
        <v>4871531867</v>
      </c>
      <c r="D151" s="79"/>
      <c r="E151" s="80"/>
      <c r="F151" s="80"/>
      <c r="G151" s="97">
        <f>SUM(B151:F151)</f>
        <v>4871531867</v>
      </c>
    </row>
    <row r="152" spans="1:7" ht="15.75">
      <c r="A152" s="78" t="s">
        <v>330</v>
      </c>
      <c r="B152" s="79"/>
      <c r="C152" s="80"/>
      <c r="D152" s="79"/>
      <c r="E152" s="80"/>
      <c r="F152" s="80"/>
      <c r="G152" s="97">
        <f t="shared" si="1"/>
        <v>0</v>
      </c>
    </row>
    <row r="153" spans="1:7" ht="15.75">
      <c r="A153" s="78" t="s">
        <v>310</v>
      </c>
      <c r="B153" s="79">
        <f>B138-B146</f>
        <v>0</v>
      </c>
      <c r="C153" s="80">
        <f>C138-C146</f>
        <v>24331958649</v>
      </c>
      <c r="D153" s="79"/>
      <c r="E153" s="80"/>
      <c r="F153" s="80"/>
      <c r="G153" s="97">
        <f t="shared" si="1"/>
        <v>24331958649</v>
      </c>
    </row>
    <row r="154" spans="1:7" ht="15.75">
      <c r="A154" s="85" t="s">
        <v>311</v>
      </c>
      <c r="B154" s="86">
        <f>B144-B151</f>
        <v>0</v>
      </c>
      <c r="C154" s="87">
        <f>C144-C151</f>
        <v>22285001268</v>
      </c>
      <c r="D154" s="86"/>
      <c r="E154" s="87"/>
      <c r="F154" s="87"/>
      <c r="G154" s="98">
        <f t="shared" si="1"/>
        <v>22285001268</v>
      </c>
    </row>
    <row r="155" spans="1:7" ht="14.25" customHeight="1">
      <c r="A155" s="229" t="s">
        <v>331</v>
      </c>
      <c r="B155" s="229"/>
      <c r="C155" s="229"/>
      <c r="D155" s="229"/>
      <c r="E155" s="229"/>
      <c r="F155" s="229"/>
      <c r="G155" s="229"/>
    </row>
    <row r="156" spans="1:7" ht="15.75">
      <c r="A156" s="89" t="s">
        <v>332</v>
      </c>
      <c r="B156" s="89"/>
      <c r="C156" s="89"/>
      <c r="D156" s="89"/>
      <c r="E156" s="89"/>
      <c r="F156" s="89"/>
      <c r="G156" s="89"/>
    </row>
    <row r="157" spans="1:7" ht="15.75">
      <c r="A157" s="89" t="s">
        <v>333</v>
      </c>
      <c r="B157" s="89"/>
      <c r="C157" s="89"/>
      <c r="D157" s="89"/>
      <c r="E157" s="89"/>
      <c r="F157" s="89"/>
      <c r="G157" s="89"/>
    </row>
    <row r="158" spans="1:7" ht="18" customHeight="1">
      <c r="A158" s="90" t="s">
        <v>334</v>
      </c>
      <c r="B158" s="99"/>
      <c r="C158" s="99"/>
      <c r="D158" s="100"/>
      <c r="E158" s="100"/>
      <c r="F158" s="100"/>
      <c r="G158" s="100"/>
    </row>
    <row r="159" spans="1:7" ht="15.75">
      <c r="A159" s="89"/>
      <c r="B159" s="89"/>
      <c r="C159" s="89"/>
      <c r="D159" s="89"/>
      <c r="E159" s="89"/>
      <c r="F159" s="89"/>
      <c r="G159" s="89"/>
    </row>
    <row r="160" spans="1:7" ht="37.5" customHeight="1">
      <c r="A160" s="71" t="s">
        <v>318</v>
      </c>
      <c r="B160" s="72" t="s">
        <v>335</v>
      </c>
      <c r="C160" s="72" t="s">
        <v>336</v>
      </c>
      <c r="D160" s="72" t="s">
        <v>337</v>
      </c>
      <c r="E160" s="72" t="s">
        <v>338</v>
      </c>
      <c r="F160" s="72"/>
      <c r="G160" s="72" t="s">
        <v>339</v>
      </c>
    </row>
    <row r="161" spans="1:7" ht="15.75">
      <c r="A161" s="73" t="s">
        <v>340</v>
      </c>
      <c r="B161" s="101"/>
      <c r="C161" s="75"/>
      <c r="D161" s="102"/>
      <c r="E161" s="102"/>
      <c r="F161" s="75"/>
      <c r="G161" s="102"/>
    </row>
    <row r="162" spans="1:7" ht="15.75">
      <c r="A162" s="78" t="s">
        <v>341</v>
      </c>
      <c r="B162" s="103"/>
      <c r="C162" s="80"/>
      <c r="D162" s="103"/>
      <c r="E162" s="103">
        <v>70275790</v>
      </c>
      <c r="F162" s="80"/>
      <c r="G162" s="103">
        <f>SUM(B162:F162)</f>
        <v>70275790</v>
      </c>
    </row>
    <row r="163" spans="1:7" ht="15.75">
      <c r="A163" s="78" t="s">
        <v>299</v>
      </c>
      <c r="B163" s="103"/>
      <c r="C163" s="80"/>
      <c r="D163" s="103"/>
      <c r="E163" s="103"/>
      <c r="F163" s="80"/>
      <c r="G163" s="103">
        <f aca="true" t="shared" si="2" ref="G163:G179">SUM(B163:F163)</f>
        <v>0</v>
      </c>
    </row>
    <row r="164" spans="1:7" ht="15.75">
      <c r="A164" s="78" t="s">
        <v>342</v>
      </c>
      <c r="B164" s="103"/>
      <c r="C164" s="80"/>
      <c r="D164" s="103"/>
      <c r="E164" s="103"/>
      <c r="F164" s="80"/>
      <c r="G164" s="103">
        <f t="shared" si="2"/>
        <v>0</v>
      </c>
    </row>
    <row r="165" spans="1:7" ht="15.75">
      <c r="A165" s="78" t="s">
        <v>343</v>
      </c>
      <c r="B165" s="103"/>
      <c r="C165" s="80"/>
      <c r="D165" s="103"/>
      <c r="E165" s="103"/>
      <c r="F165" s="80"/>
      <c r="G165" s="103">
        <f t="shared" si="2"/>
        <v>0</v>
      </c>
    </row>
    <row r="166" spans="1:7" ht="15.75">
      <c r="A166" s="78" t="s">
        <v>301</v>
      </c>
      <c r="B166" s="103"/>
      <c r="C166" s="80"/>
      <c r="D166" s="103"/>
      <c r="E166" s="103"/>
      <c r="F166" s="80"/>
      <c r="G166" s="103">
        <f t="shared" si="2"/>
        <v>0</v>
      </c>
    </row>
    <row r="167" spans="1:7" ht="15.75">
      <c r="A167" s="78" t="s">
        <v>303</v>
      </c>
      <c r="B167" s="103"/>
      <c r="C167" s="80"/>
      <c r="D167" s="103"/>
      <c r="E167" s="103"/>
      <c r="F167" s="80"/>
      <c r="G167" s="103">
        <f t="shared" si="2"/>
        <v>0</v>
      </c>
    </row>
    <row r="168" spans="1:7" ht="15.75">
      <c r="A168" s="78" t="s">
        <v>304</v>
      </c>
      <c r="B168" s="103"/>
      <c r="C168" s="80"/>
      <c r="D168" s="103"/>
      <c r="E168" s="103"/>
      <c r="F168" s="80"/>
      <c r="G168" s="103">
        <f t="shared" si="2"/>
        <v>0</v>
      </c>
    </row>
    <row r="169" spans="1:7" ht="15.75">
      <c r="A169" s="78" t="s">
        <v>344</v>
      </c>
      <c r="B169" s="103"/>
      <c r="C169" s="80"/>
      <c r="D169" s="103"/>
      <c r="E169" s="103">
        <f>E162+E163+E164+E165+E166-E167-E168</f>
        <v>70275790</v>
      </c>
      <c r="F169" s="80"/>
      <c r="G169" s="103">
        <f t="shared" si="2"/>
        <v>70275790</v>
      </c>
    </row>
    <row r="170" spans="1:7" ht="15.75">
      <c r="A170" s="82" t="s">
        <v>306</v>
      </c>
      <c r="B170" s="103"/>
      <c r="C170" s="80"/>
      <c r="D170" s="103"/>
      <c r="E170" s="103"/>
      <c r="F170" s="80"/>
      <c r="G170" s="103">
        <f t="shared" si="2"/>
        <v>0</v>
      </c>
    </row>
    <row r="171" spans="1:7" ht="15.75">
      <c r="A171" s="78" t="s">
        <v>341</v>
      </c>
      <c r="B171" s="103"/>
      <c r="C171" s="80"/>
      <c r="D171" s="103"/>
      <c r="E171" s="103">
        <v>7808420</v>
      </c>
      <c r="F171" s="80"/>
      <c r="G171" s="103">
        <f t="shared" si="2"/>
        <v>7808420</v>
      </c>
    </row>
    <row r="172" spans="1:7" ht="15.75">
      <c r="A172" s="78" t="s">
        <v>328</v>
      </c>
      <c r="B172" s="103"/>
      <c r="C172" s="80"/>
      <c r="D172" s="103"/>
      <c r="E172" s="103">
        <f>11712630+5856315</f>
        <v>17568945</v>
      </c>
      <c r="F172" s="80"/>
      <c r="G172" s="103">
        <f>SUM(B172:F172)</f>
        <v>17568945</v>
      </c>
    </row>
    <row r="173" spans="1:7" ht="15.75">
      <c r="A173" s="78" t="s">
        <v>325</v>
      </c>
      <c r="B173" s="103"/>
      <c r="C173" s="80"/>
      <c r="D173" s="103"/>
      <c r="E173" s="103"/>
      <c r="F173" s="80"/>
      <c r="G173" s="103">
        <f t="shared" si="2"/>
        <v>0</v>
      </c>
    </row>
    <row r="174" spans="1:7" ht="15.75">
      <c r="A174" s="78" t="s">
        <v>345</v>
      </c>
      <c r="B174" s="103"/>
      <c r="C174" s="80"/>
      <c r="D174" s="103"/>
      <c r="E174" s="103"/>
      <c r="F174" s="80"/>
      <c r="G174" s="103">
        <f t="shared" si="2"/>
        <v>0</v>
      </c>
    </row>
    <row r="175" spans="1:7" ht="15.75">
      <c r="A175" s="78" t="s">
        <v>327</v>
      </c>
      <c r="B175" s="103"/>
      <c r="C175" s="80"/>
      <c r="D175" s="103"/>
      <c r="E175" s="103"/>
      <c r="F175" s="80"/>
      <c r="G175" s="103">
        <f t="shared" si="2"/>
        <v>0</v>
      </c>
    </row>
    <row r="176" spans="1:7" ht="15.75">
      <c r="A176" s="78" t="s">
        <v>305</v>
      </c>
      <c r="B176" s="103"/>
      <c r="C176" s="80"/>
      <c r="D176" s="103"/>
      <c r="E176" s="103">
        <f>E171+E172+E173-E174-E175</f>
        <v>25377365</v>
      </c>
      <c r="F176" s="80"/>
      <c r="G176" s="103">
        <f t="shared" si="2"/>
        <v>25377365</v>
      </c>
    </row>
    <row r="177" spans="1:7" ht="15.75" customHeight="1">
      <c r="A177" s="82" t="s">
        <v>346</v>
      </c>
      <c r="B177" s="103"/>
      <c r="C177" s="80"/>
      <c r="D177" s="103"/>
      <c r="E177" s="103"/>
      <c r="F177" s="80"/>
      <c r="G177" s="103">
        <f t="shared" si="2"/>
        <v>0</v>
      </c>
    </row>
    <row r="178" spans="1:7" ht="15.75">
      <c r="A178" s="78" t="s">
        <v>310</v>
      </c>
      <c r="B178" s="103"/>
      <c r="C178" s="80"/>
      <c r="D178" s="103"/>
      <c r="E178" s="103">
        <f>E162-E171</f>
        <v>62467370</v>
      </c>
      <c r="F178" s="80"/>
      <c r="G178" s="103">
        <f t="shared" si="2"/>
        <v>62467370</v>
      </c>
    </row>
    <row r="179" spans="1:7" ht="15.75">
      <c r="A179" s="104" t="s">
        <v>311</v>
      </c>
      <c r="B179" s="105"/>
      <c r="C179" s="105"/>
      <c r="D179" s="105"/>
      <c r="E179" s="106">
        <f>E169-E176</f>
        <v>44898425</v>
      </c>
      <c r="F179" s="105"/>
      <c r="G179" s="106">
        <f t="shared" si="2"/>
        <v>44898425</v>
      </c>
    </row>
    <row r="180" spans="1:7" ht="15.75">
      <c r="A180" s="89" t="s">
        <v>347</v>
      </c>
      <c r="B180" s="89"/>
      <c r="C180" s="89"/>
      <c r="D180" s="89"/>
      <c r="E180" s="89"/>
      <c r="F180" s="89"/>
      <c r="G180" s="89"/>
    </row>
    <row r="181" spans="1:7" ht="15.75">
      <c r="A181" s="107" t="s">
        <v>348</v>
      </c>
      <c r="B181" s="108"/>
      <c r="C181" s="108"/>
      <c r="D181" s="109"/>
      <c r="E181" s="109"/>
      <c r="F181" s="109"/>
      <c r="G181" s="109"/>
    </row>
    <row r="182" spans="1:7" ht="15.75">
      <c r="A182" s="89" t="s">
        <v>349</v>
      </c>
      <c r="B182" s="110"/>
      <c r="C182" s="110"/>
      <c r="D182" s="111"/>
      <c r="E182" s="111"/>
      <c r="F182" s="112"/>
      <c r="G182" s="111"/>
    </row>
    <row r="183" spans="1:7" ht="15.75">
      <c r="A183" s="89" t="s">
        <v>350</v>
      </c>
      <c r="B183" s="89"/>
      <c r="C183" s="89"/>
      <c r="D183" s="111"/>
      <c r="E183" s="111"/>
      <c r="F183" s="111"/>
      <c r="G183" s="111"/>
    </row>
    <row r="184" spans="1:7" ht="15.75">
      <c r="A184" s="90" t="s">
        <v>351</v>
      </c>
      <c r="B184" s="99"/>
      <c r="C184" s="99"/>
      <c r="D184" s="100"/>
      <c r="E184" s="100"/>
      <c r="F184" s="100"/>
      <c r="G184" s="100"/>
    </row>
    <row r="185" spans="1:7" ht="15.75">
      <c r="A185" s="89"/>
      <c r="B185" s="89"/>
      <c r="C185" s="89"/>
      <c r="D185" s="89"/>
      <c r="E185" s="89"/>
      <c r="F185" s="89"/>
      <c r="G185" s="89"/>
    </row>
    <row r="186" spans="1:7" ht="15.75">
      <c r="A186" s="113" t="s">
        <v>318</v>
      </c>
      <c r="B186" s="114" t="s">
        <v>352</v>
      </c>
      <c r="C186" s="115" t="s">
        <v>353</v>
      </c>
      <c r="D186" s="230" t="s">
        <v>354</v>
      </c>
      <c r="E186" s="231"/>
      <c r="F186" s="230" t="s">
        <v>355</v>
      </c>
      <c r="G186" s="231"/>
    </row>
    <row r="187" spans="1:7" ht="15.75">
      <c r="A187" s="116" t="s">
        <v>356</v>
      </c>
      <c r="B187" s="117"/>
      <c r="C187" s="118"/>
      <c r="D187" s="119"/>
      <c r="E187" s="120"/>
      <c r="F187" s="119"/>
      <c r="G187" s="120"/>
    </row>
    <row r="188" spans="1:7" ht="15.75">
      <c r="A188" s="121" t="s">
        <v>357</v>
      </c>
      <c r="B188" s="122"/>
      <c r="C188" s="123"/>
      <c r="D188" s="124"/>
      <c r="E188" s="125"/>
      <c r="F188" s="124"/>
      <c r="G188" s="125"/>
    </row>
    <row r="189" spans="1:7" ht="15.75">
      <c r="A189" s="121" t="s">
        <v>358</v>
      </c>
      <c r="B189" s="122"/>
      <c r="C189" s="123"/>
      <c r="D189" s="124"/>
      <c r="E189" s="125"/>
      <c r="F189" s="124"/>
      <c r="G189" s="125"/>
    </row>
    <row r="190" spans="1:7" ht="15.75">
      <c r="A190" s="121" t="s">
        <v>359</v>
      </c>
      <c r="B190" s="122"/>
      <c r="C190" s="123"/>
      <c r="D190" s="124"/>
      <c r="E190" s="125"/>
      <c r="F190" s="124"/>
      <c r="G190" s="125"/>
    </row>
    <row r="191" spans="1:7" ht="15.75">
      <c r="A191" s="121" t="s">
        <v>360</v>
      </c>
      <c r="B191" s="122"/>
      <c r="C191" s="123"/>
      <c r="D191" s="124"/>
      <c r="E191" s="125"/>
      <c r="F191" s="124"/>
      <c r="G191" s="125"/>
    </row>
    <row r="192" spans="1:7" ht="15.75">
      <c r="A192" s="121" t="s">
        <v>361</v>
      </c>
      <c r="B192" s="122"/>
      <c r="C192" s="123"/>
      <c r="D192" s="124"/>
      <c r="E192" s="125"/>
      <c r="F192" s="124"/>
      <c r="G192" s="125"/>
    </row>
    <row r="193" spans="1:7" ht="15.75">
      <c r="A193" s="121" t="s">
        <v>357</v>
      </c>
      <c r="B193" s="122"/>
      <c r="C193" s="123"/>
      <c r="D193" s="124"/>
      <c r="E193" s="125"/>
      <c r="F193" s="124"/>
      <c r="G193" s="125"/>
    </row>
    <row r="194" spans="1:7" ht="15.75">
      <c r="A194" s="121" t="s">
        <v>358</v>
      </c>
      <c r="B194" s="122"/>
      <c r="C194" s="123"/>
      <c r="D194" s="124"/>
      <c r="E194" s="125"/>
      <c r="F194" s="124"/>
      <c r="G194" s="125"/>
    </row>
    <row r="195" spans="1:7" ht="15.75">
      <c r="A195" s="121" t="s">
        <v>359</v>
      </c>
      <c r="B195" s="122"/>
      <c r="C195" s="123"/>
      <c r="D195" s="124"/>
      <c r="E195" s="125"/>
      <c r="F195" s="124"/>
      <c r="G195" s="125"/>
    </row>
    <row r="196" spans="1:7" ht="15.75">
      <c r="A196" s="121" t="s">
        <v>360</v>
      </c>
      <c r="B196" s="122"/>
      <c r="C196" s="123"/>
      <c r="D196" s="124"/>
      <c r="E196" s="125"/>
      <c r="F196" s="124"/>
      <c r="G196" s="125"/>
    </row>
    <row r="197" spans="1:7" ht="15.75">
      <c r="A197" s="121" t="s">
        <v>362</v>
      </c>
      <c r="B197" s="122"/>
      <c r="C197" s="123"/>
      <c r="D197" s="124"/>
      <c r="E197" s="125"/>
      <c r="F197" s="124"/>
      <c r="G197" s="125"/>
    </row>
    <row r="198" spans="1:7" ht="15.75">
      <c r="A198" s="121" t="s">
        <v>357</v>
      </c>
      <c r="B198" s="122"/>
      <c r="C198" s="123"/>
      <c r="D198" s="124"/>
      <c r="E198" s="125"/>
      <c r="F198" s="124"/>
      <c r="G198" s="125"/>
    </row>
    <row r="199" spans="1:7" ht="15.75">
      <c r="A199" s="121" t="s">
        <v>358</v>
      </c>
      <c r="B199" s="122"/>
      <c r="C199" s="123"/>
      <c r="D199" s="124"/>
      <c r="E199" s="125"/>
      <c r="F199" s="124"/>
      <c r="G199" s="125"/>
    </row>
    <row r="200" spans="1:7" ht="15.75">
      <c r="A200" s="121" t="s">
        <v>359</v>
      </c>
      <c r="B200" s="122"/>
      <c r="C200" s="123"/>
      <c r="D200" s="124"/>
      <c r="E200" s="125"/>
      <c r="F200" s="124"/>
      <c r="G200" s="125"/>
    </row>
    <row r="201" spans="1:7" ht="15.75">
      <c r="A201" s="126" t="s">
        <v>360</v>
      </c>
      <c r="B201" s="127"/>
      <c r="C201" s="128"/>
      <c r="D201" s="129"/>
      <c r="E201" s="130"/>
      <c r="F201" s="129"/>
      <c r="G201" s="130"/>
    </row>
    <row r="202" spans="1:7" ht="15.75">
      <c r="A202" s="53" t="s">
        <v>363</v>
      </c>
      <c r="B202" s="53"/>
      <c r="C202" s="53"/>
      <c r="D202" s="53"/>
      <c r="E202" s="53"/>
      <c r="F202" s="131"/>
      <c r="G202" s="131"/>
    </row>
    <row r="203" spans="1:7" ht="15.75">
      <c r="A203" s="66" t="s">
        <v>364</v>
      </c>
      <c r="B203" s="53"/>
      <c r="C203" s="53"/>
      <c r="D203" s="132" t="s">
        <v>249</v>
      </c>
      <c r="E203" s="132">
        <v>39083</v>
      </c>
      <c r="F203" s="53"/>
      <c r="G203" s="53"/>
    </row>
    <row r="204" spans="1:7" ht="15.75">
      <c r="A204" s="53" t="s">
        <v>365</v>
      </c>
      <c r="B204" s="53"/>
      <c r="C204" s="53"/>
      <c r="D204" s="54">
        <v>28688250000</v>
      </c>
      <c r="E204" s="54">
        <v>6320000000</v>
      </c>
      <c r="F204" s="53"/>
      <c r="G204" s="53"/>
    </row>
    <row r="205" spans="1:7" ht="15.75">
      <c r="A205" s="53" t="s">
        <v>366</v>
      </c>
      <c r="B205" s="53"/>
      <c r="C205" s="53"/>
      <c r="D205" s="54"/>
      <c r="E205" s="54"/>
      <c r="F205" s="53"/>
      <c r="G205" s="53"/>
    </row>
    <row r="206" spans="1:7" ht="15.75">
      <c r="A206" s="53" t="s">
        <v>367</v>
      </c>
      <c r="B206" s="53"/>
      <c r="C206" s="53"/>
      <c r="D206" s="54"/>
      <c r="E206" s="54"/>
      <c r="F206" s="53"/>
      <c r="G206" s="53"/>
    </row>
    <row r="207" spans="1:7" ht="15.75">
      <c r="A207" s="53" t="s">
        <v>368</v>
      </c>
      <c r="B207" s="53"/>
      <c r="C207" s="53"/>
      <c r="D207" s="54"/>
      <c r="E207" s="54"/>
      <c r="F207" s="53"/>
      <c r="G207" s="53"/>
    </row>
    <row r="208" spans="1:7" ht="15.75">
      <c r="A208" s="53" t="s">
        <v>369</v>
      </c>
      <c r="B208" s="53"/>
      <c r="C208" s="53"/>
      <c r="D208" s="54">
        <v>11193226000</v>
      </c>
      <c r="E208" s="54">
        <v>9341976000</v>
      </c>
      <c r="F208" s="53"/>
      <c r="G208" s="53"/>
    </row>
    <row r="209" spans="1:7" ht="15.75">
      <c r="A209" s="53" t="s">
        <v>370</v>
      </c>
      <c r="B209" s="53"/>
      <c r="C209" s="53"/>
      <c r="D209" s="61"/>
      <c r="E209" s="61"/>
      <c r="F209" s="53"/>
      <c r="G209" s="53"/>
    </row>
    <row r="210" spans="1:7" ht="17.25">
      <c r="A210" s="64" t="s">
        <v>253</v>
      </c>
      <c r="B210" s="53"/>
      <c r="C210" s="53"/>
      <c r="D210" s="68">
        <f>SUM(D204:D209)</f>
        <v>39881476000</v>
      </c>
      <c r="E210" s="68">
        <f>SUM(E204:E209)</f>
        <v>15661976000</v>
      </c>
      <c r="F210" s="53"/>
      <c r="G210" s="53"/>
    </row>
    <row r="211" spans="1:7" ht="15.75">
      <c r="A211" s="66" t="s">
        <v>371</v>
      </c>
      <c r="B211" s="53"/>
      <c r="C211" s="53"/>
      <c r="D211" s="132" t="s">
        <v>249</v>
      </c>
      <c r="E211" s="132">
        <v>39083</v>
      </c>
      <c r="F211" s="53"/>
      <c r="G211" s="53"/>
    </row>
    <row r="212" spans="1:7" ht="15.75">
      <c r="A212" s="53" t="s">
        <v>372</v>
      </c>
      <c r="B212" s="53"/>
      <c r="C212" s="53"/>
      <c r="D212" s="61">
        <v>1129270522</v>
      </c>
      <c r="E212" s="61">
        <v>1673974164</v>
      </c>
      <c r="F212" s="53"/>
      <c r="G212" s="53"/>
    </row>
    <row r="213" spans="1:7" ht="15.75">
      <c r="A213" s="53" t="s">
        <v>373</v>
      </c>
      <c r="B213" s="53"/>
      <c r="C213" s="53"/>
      <c r="D213" s="54">
        <f>2696335483-D212</f>
        <v>1567064961</v>
      </c>
      <c r="E213" s="54">
        <v>688094837</v>
      </c>
      <c r="F213" s="53"/>
      <c r="G213" s="53"/>
    </row>
    <row r="214" spans="1:7" ht="15.75">
      <c r="A214" s="53" t="s">
        <v>374</v>
      </c>
      <c r="B214" s="53"/>
      <c r="C214" s="53"/>
      <c r="D214" s="54">
        <v>1204575000</v>
      </c>
      <c r="E214" s="54">
        <v>1204575000</v>
      </c>
      <c r="F214" s="53"/>
      <c r="G214" s="53"/>
    </row>
    <row r="215" spans="1:7" ht="17.25">
      <c r="A215" s="64" t="s">
        <v>253</v>
      </c>
      <c r="B215" s="53"/>
      <c r="C215" s="53"/>
      <c r="D215" s="68">
        <f>SUM(D212:D214)</f>
        <v>3900910483</v>
      </c>
      <c r="E215" s="68">
        <f>SUM(E212:E214)</f>
        <v>3566644001</v>
      </c>
      <c r="F215" s="53"/>
      <c r="G215" s="53"/>
    </row>
    <row r="216" spans="1:7" ht="15.75">
      <c r="A216" s="66" t="s">
        <v>375</v>
      </c>
      <c r="B216" s="53"/>
      <c r="C216" s="53"/>
      <c r="D216" s="132" t="s">
        <v>249</v>
      </c>
      <c r="E216" s="132">
        <v>39083</v>
      </c>
      <c r="F216" s="53"/>
      <c r="G216" s="53"/>
    </row>
    <row r="217" spans="1:7" ht="15.75">
      <c r="A217" s="53" t="s">
        <v>376</v>
      </c>
      <c r="B217" s="53"/>
      <c r="C217" s="53"/>
      <c r="D217" s="63">
        <v>138494219061</v>
      </c>
      <c r="E217" s="54">
        <f>66778380576</f>
        <v>66778380576</v>
      </c>
      <c r="F217" s="53"/>
      <c r="G217" s="53"/>
    </row>
    <row r="218" spans="1:7" ht="15.75">
      <c r="A218" s="53" t="s">
        <v>377</v>
      </c>
      <c r="B218" s="53"/>
      <c r="C218" s="53"/>
      <c r="D218" s="61">
        <v>932391900</v>
      </c>
      <c r="E218" s="61">
        <v>3745425200</v>
      </c>
      <c r="F218" s="53"/>
      <c r="G218" s="53"/>
    </row>
    <row r="219" spans="1:7" ht="17.25">
      <c r="A219" s="64" t="s">
        <v>253</v>
      </c>
      <c r="B219" s="53"/>
      <c r="C219" s="53"/>
      <c r="D219" s="65">
        <f>SUM(D217:D218)</f>
        <v>139426610961</v>
      </c>
      <c r="E219" s="68">
        <f>SUM(E217:E218)</f>
        <v>70523805776</v>
      </c>
      <c r="F219" s="53"/>
      <c r="G219" s="53"/>
    </row>
    <row r="220" spans="1:7" ht="15.75">
      <c r="A220" s="66" t="s">
        <v>378</v>
      </c>
      <c r="B220" s="53"/>
      <c r="C220" s="53"/>
      <c r="D220" s="132" t="s">
        <v>249</v>
      </c>
      <c r="E220" s="132">
        <v>39083</v>
      </c>
      <c r="F220" s="53"/>
      <c r="G220" s="53"/>
    </row>
    <row r="221" spans="1:7" ht="15.75">
      <c r="A221" s="53" t="s">
        <v>379</v>
      </c>
      <c r="B221" s="53"/>
      <c r="C221" s="53"/>
      <c r="D221" s="54"/>
      <c r="E221" s="54">
        <v>633345680</v>
      </c>
      <c r="F221" s="53"/>
      <c r="G221" s="53"/>
    </row>
    <row r="222" spans="1:7" ht="15.75">
      <c r="A222" s="53" t="s">
        <v>380</v>
      </c>
      <c r="B222" s="53"/>
      <c r="C222" s="53"/>
      <c r="D222" s="54"/>
      <c r="E222" s="54"/>
      <c r="F222" s="53"/>
      <c r="G222" s="53"/>
    </row>
    <row r="223" spans="1:7" ht="15.75">
      <c r="A223" s="53" t="s">
        <v>381</v>
      </c>
      <c r="B223" s="53"/>
      <c r="C223" s="53"/>
      <c r="D223" s="54">
        <v>2082601866</v>
      </c>
      <c r="E223" s="54">
        <v>637406622</v>
      </c>
      <c r="F223" s="53"/>
      <c r="G223" s="53"/>
    </row>
    <row r="224" spans="1:7" ht="15.75">
      <c r="A224" s="53" t="s">
        <v>382</v>
      </c>
      <c r="B224" s="53"/>
      <c r="C224" s="53"/>
      <c r="D224" s="54">
        <v>1077463045</v>
      </c>
      <c r="E224" s="54">
        <v>439903621</v>
      </c>
      <c r="F224" s="53"/>
      <c r="G224" s="53"/>
    </row>
    <row r="225" spans="1:7" ht="15.75">
      <c r="A225" s="53" t="s">
        <v>383</v>
      </c>
      <c r="B225" s="53"/>
      <c r="C225" s="53"/>
      <c r="D225" s="54">
        <v>32479121</v>
      </c>
      <c r="E225" s="54">
        <v>17479857</v>
      </c>
      <c r="F225" s="53"/>
      <c r="G225" s="53"/>
    </row>
    <row r="226" spans="1:7" ht="15.75">
      <c r="A226" s="53" t="s">
        <v>384</v>
      </c>
      <c r="B226" s="53"/>
      <c r="C226" s="53"/>
      <c r="D226" s="54"/>
      <c r="E226" s="54"/>
      <c r="F226" s="53"/>
      <c r="G226" s="53"/>
    </row>
    <row r="227" spans="1:7" ht="15.75">
      <c r="A227" s="53" t="s">
        <v>385</v>
      </c>
      <c r="B227" s="53"/>
      <c r="C227" s="53"/>
      <c r="D227" s="54"/>
      <c r="E227" s="54"/>
      <c r="F227" s="53"/>
      <c r="G227" s="53"/>
    </row>
    <row r="228" spans="1:7" ht="15.75">
      <c r="A228" s="53" t="s">
        <v>386</v>
      </c>
      <c r="B228" s="53"/>
      <c r="C228" s="53"/>
      <c r="D228" s="54"/>
      <c r="E228" s="54"/>
      <c r="F228" s="53"/>
      <c r="G228" s="53"/>
    </row>
    <row r="229" spans="1:7" ht="15.75">
      <c r="A229" s="53" t="s">
        <v>387</v>
      </c>
      <c r="B229" s="53"/>
      <c r="C229" s="53"/>
      <c r="D229" s="54"/>
      <c r="E229" s="54"/>
      <c r="F229" s="53"/>
      <c r="G229" s="53"/>
    </row>
    <row r="230" spans="1:7" ht="17.25">
      <c r="A230" s="64" t="s">
        <v>253</v>
      </c>
      <c r="B230" s="53"/>
      <c r="C230" s="53"/>
      <c r="D230" s="68">
        <f>SUM(D221:D229)</f>
        <v>3192544032</v>
      </c>
      <c r="E230" s="68">
        <f>SUM(E221:E229)</f>
        <v>1728135780</v>
      </c>
      <c r="F230" s="53"/>
      <c r="G230" s="67"/>
    </row>
    <row r="231" spans="1:7" ht="15.75">
      <c r="A231" s="66" t="s">
        <v>388</v>
      </c>
      <c r="B231" s="53"/>
      <c r="C231" s="53"/>
      <c r="D231" s="132" t="s">
        <v>249</v>
      </c>
      <c r="E231" s="132">
        <v>39083</v>
      </c>
      <c r="F231" s="53"/>
      <c r="G231" s="53"/>
    </row>
    <row r="232" spans="1:7" ht="15.75">
      <c r="A232" s="53" t="s">
        <v>389</v>
      </c>
      <c r="B232" s="53"/>
      <c r="C232" s="53"/>
      <c r="D232" s="54">
        <v>45071494</v>
      </c>
      <c r="E232" s="54">
        <v>23361670</v>
      </c>
      <c r="F232" s="53"/>
      <c r="G232" s="53"/>
    </row>
    <row r="233" spans="1:7" ht="15.75">
      <c r="A233" s="53" t="s">
        <v>390</v>
      </c>
      <c r="B233" s="53"/>
      <c r="C233" s="53"/>
      <c r="D233" s="54">
        <v>48600000</v>
      </c>
      <c r="E233" s="54"/>
      <c r="F233" s="53"/>
      <c r="G233" s="53"/>
    </row>
    <row r="234" spans="1:7" ht="17.25">
      <c r="A234" s="64" t="s">
        <v>253</v>
      </c>
      <c r="B234" s="53"/>
      <c r="C234" s="53"/>
      <c r="D234" s="133">
        <f>SUM(D232:D233)</f>
        <v>93671494</v>
      </c>
      <c r="E234" s="133">
        <f>SUM(E232:E233)</f>
        <v>23361670</v>
      </c>
      <c r="F234" s="53"/>
      <c r="G234" s="53"/>
    </row>
    <row r="235" spans="1:7" ht="15.75">
      <c r="A235" s="66" t="s">
        <v>391</v>
      </c>
      <c r="B235" s="53"/>
      <c r="C235" s="53"/>
      <c r="D235" s="132" t="s">
        <v>249</v>
      </c>
      <c r="E235" s="132">
        <v>39083</v>
      </c>
      <c r="F235" s="53"/>
      <c r="G235" s="53"/>
    </row>
    <row r="236" spans="1:7" ht="15.75">
      <c r="A236" s="53" t="s">
        <v>392</v>
      </c>
      <c r="B236" s="53"/>
      <c r="C236" s="53"/>
      <c r="D236" s="54">
        <v>7039189</v>
      </c>
      <c r="E236" s="54">
        <v>7039189</v>
      </c>
      <c r="F236" s="53"/>
      <c r="G236" s="53"/>
    </row>
    <row r="237" spans="1:7" ht="15.75">
      <c r="A237" s="53" t="s">
        <v>393</v>
      </c>
      <c r="B237" s="53"/>
      <c r="C237" s="53"/>
      <c r="D237" s="54">
        <v>133826169</v>
      </c>
      <c r="E237" s="54">
        <v>87732310</v>
      </c>
      <c r="F237" s="53"/>
      <c r="G237" s="53"/>
    </row>
    <row r="238" spans="1:7" ht="15.75">
      <c r="A238" s="53" t="s">
        <v>394</v>
      </c>
      <c r="B238" s="53"/>
      <c r="C238" s="53"/>
      <c r="D238" s="54">
        <v>138962633</v>
      </c>
      <c r="E238" s="54">
        <v>2808542</v>
      </c>
      <c r="F238" s="53"/>
      <c r="G238" s="53"/>
    </row>
    <row r="239" spans="1:7" ht="15.75">
      <c r="A239" s="53" t="s">
        <v>395</v>
      </c>
      <c r="B239" s="53"/>
      <c r="C239" s="53"/>
      <c r="D239" s="54"/>
      <c r="E239" s="54"/>
      <c r="F239" s="53"/>
      <c r="G239" s="53"/>
    </row>
    <row r="240" spans="1:7" ht="15.75">
      <c r="A240" s="53" t="s">
        <v>396</v>
      </c>
      <c r="B240" s="53"/>
      <c r="C240" s="53"/>
      <c r="D240" s="54"/>
      <c r="E240" s="54"/>
      <c r="F240" s="53"/>
      <c r="G240" s="53"/>
    </row>
    <row r="241" spans="1:7" ht="15.75">
      <c r="A241" s="53" t="s">
        <v>397</v>
      </c>
      <c r="B241" s="53"/>
      <c r="C241" s="53"/>
      <c r="D241" s="54"/>
      <c r="E241" s="54">
        <v>10000000</v>
      </c>
      <c r="F241" s="53"/>
      <c r="G241" s="53"/>
    </row>
    <row r="242" spans="1:7" ht="15.75">
      <c r="A242" s="135" t="s">
        <v>398</v>
      </c>
      <c r="B242" s="53"/>
      <c r="C242" s="53"/>
      <c r="D242" s="54">
        <v>1129270522</v>
      </c>
      <c r="E242" s="54">
        <v>1673974164</v>
      </c>
      <c r="F242" s="53"/>
      <c r="G242" s="53"/>
    </row>
    <row r="243" spans="1:7" ht="15.75">
      <c r="A243" s="53" t="s">
        <v>399</v>
      </c>
      <c r="B243" s="53"/>
      <c r="C243" s="53"/>
      <c r="D243" s="54"/>
      <c r="E243" s="54"/>
      <c r="F243" s="53"/>
      <c r="G243" s="53"/>
    </row>
    <row r="244" spans="1:7" ht="15.75">
      <c r="A244" s="53" t="s">
        <v>400</v>
      </c>
      <c r="B244" s="53"/>
      <c r="C244" s="53"/>
      <c r="D244" s="54">
        <v>232137451</v>
      </c>
      <c r="E244" s="54">
        <v>234167785</v>
      </c>
      <c r="F244" s="53"/>
      <c r="G244" s="53"/>
    </row>
    <row r="245" spans="1:7" ht="17.25">
      <c r="A245" s="64" t="s">
        <v>253</v>
      </c>
      <c r="B245" s="53"/>
      <c r="C245" s="53"/>
      <c r="D245" s="68">
        <f>SUM(D236:D244)</f>
        <v>1641235964</v>
      </c>
      <c r="E245" s="68">
        <f>SUM(E236:E244)</f>
        <v>2015721990</v>
      </c>
      <c r="F245" s="53"/>
      <c r="G245" s="53"/>
    </row>
    <row r="246" spans="1:7" ht="15.75">
      <c r="A246" s="66" t="s">
        <v>401</v>
      </c>
      <c r="B246" s="53"/>
      <c r="C246" s="53"/>
      <c r="D246" s="54"/>
      <c r="E246" s="54"/>
      <c r="F246" s="53"/>
      <c r="G246" s="53"/>
    </row>
    <row r="247" spans="1:7" ht="15.75">
      <c r="A247" s="53" t="s">
        <v>402</v>
      </c>
      <c r="B247" s="53"/>
      <c r="C247" s="53"/>
      <c r="D247" s="54"/>
      <c r="E247" s="54"/>
      <c r="F247" s="53"/>
      <c r="G247" s="53"/>
    </row>
    <row r="248" spans="1:7" ht="15.75">
      <c r="A248" s="53" t="s">
        <v>403</v>
      </c>
      <c r="B248" s="53"/>
      <c r="C248" s="53"/>
      <c r="D248" s="54"/>
      <c r="E248" s="54"/>
      <c r="F248" s="53"/>
      <c r="G248" s="53"/>
    </row>
    <row r="249" spans="1:7" ht="15.75">
      <c r="A249" s="66" t="s">
        <v>404</v>
      </c>
      <c r="B249" s="53"/>
      <c r="C249" s="53"/>
      <c r="D249" s="132" t="s">
        <v>249</v>
      </c>
      <c r="E249" s="132">
        <v>39083</v>
      </c>
      <c r="F249" s="53"/>
      <c r="G249" s="53"/>
    </row>
    <row r="250" spans="1:7" ht="15.75">
      <c r="A250" s="136" t="s">
        <v>405</v>
      </c>
      <c r="B250" s="53"/>
      <c r="C250" s="53"/>
      <c r="D250" s="54">
        <f>SUM(D251:D253)</f>
        <v>0</v>
      </c>
      <c r="E250" s="54">
        <f>E251</f>
        <v>2000000000</v>
      </c>
      <c r="F250" s="53"/>
      <c r="G250" s="53"/>
    </row>
    <row r="251" spans="1:7" ht="15.75">
      <c r="A251" s="53" t="s">
        <v>406</v>
      </c>
      <c r="B251" s="53"/>
      <c r="C251" s="53"/>
      <c r="D251" s="54"/>
      <c r="E251" s="54">
        <v>2000000000</v>
      </c>
      <c r="F251" s="53"/>
      <c r="G251" s="53"/>
    </row>
    <row r="252" spans="1:7" ht="15.75">
      <c r="A252" s="53" t="s">
        <v>407</v>
      </c>
      <c r="B252" s="53"/>
      <c r="C252" s="53"/>
      <c r="D252" s="54"/>
      <c r="E252" s="54"/>
      <c r="F252" s="53"/>
      <c r="G252" s="53"/>
    </row>
    <row r="253" spans="1:7" ht="15.75">
      <c r="A253" s="53" t="s">
        <v>408</v>
      </c>
      <c r="B253" s="53"/>
      <c r="C253" s="53"/>
      <c r="D253" s="54"/>
      <c r="E253" s="54"/>
      <c r="F253" s="53"/>
      <c r="G253" s="53"/>
    </row>
    <row r="254" spans="1:7" ht="15.75">
      <c r="A254" s="136" t="s">
        <v>409</v>
      </c>
      <c r="B254" s="53"/>
      <c r="C254" s="53"/>
      <c r="D254" s="54">
        <f>SUM(D255:D256)</f>
        <v>13377206900</v>
      </c>
      <c r="E254" s="54">
        <f>E255</f>
        <v>13377206900</v>
      </c>
      <c r="F254" s="53"/>
      <c r="G254" s="53"/>
    </row>
    <row r="255" spans="1:7" ht="15.75">
      <c r="A255" s="53" t="s">
        <v>410</v>
      </c>
      <c r="B255" s="53"/>
      <c r="C255" s="53"/>
      <c r="D255" s="54">
        <v>13377206900</v>
      </c>
      <c r="E255" s="54">
        <v>13377206900</v>
      </c>
      <c r="F255" s="53"/>
      <c r="G255" s="53"/>
    </row>
    <row r="256" spans="1:7" ht="15.75">
      <c r="A256" s="53" t="s">
        <v>411</v>
      </c>
      <c r="B256" s="53"/>
      <c r="C256" s="53"/>
      <c r="D256" s="54"/>
      <c r="E256" s="54"/>
      <c r="F256" s="53"/>
      <c r="G256" s="53"/>
    </row>
    <row r="257" spans="1:7" ht="17.25">
      <c r="A257" s="64" t="s">
        <v>253</v>
      </c>
      <c r="B257" s="53"/>
      <c r="C257" s="53"/>
      <c r="D257" s="68">
        <f>D250+D254</f>
        <v>13377206900</v>
      </c>
      <c r="E257" s="68">
        <f>E254+E250</f>
        <v>15377206900</v>
      </c>
      <c r="F257" s="53"/>
      <c r="G257" s="53"/>
    </row>
    <row r="258" spans="1:7" ht="15.75">
      <c r="A258" s="53" t="s">
        <v>412</v>
      </c>
      <c r="B258" s="53"/>
      <c r="C258" s="53"/>
      <c r="D258" s="54"/>
      <c r="E258" s="54"/>
      <c r="F258" s="53"/>
      <c r="G258" s="53"/>
    </row>
    <row r="259" spans="1:7" ht="15.75">
      <c r="A259" s="53"/>
      <c r="B259" s="53"/>
      <c r="C259" s="53"/>
      <c r="D259" s="54"/>
      <c r="E259" s="54"/>
      <c r="F259" s="53"/>
      <c r="G259" s="53"/>
    </row>
    <row r="260" spans="1:7" ht="15.75">
      <c r="A260" s="232"/>
      <c r="B260" s="234" t="s">
        <v>413</v>
      </c>
      <c r="C260" s="234"/>
      <c r="D260" s="234"/>
      <c r="E260" s="234" t="s">
        <v>414</v>
      </c>
      <c r="F260" s="234"/>
      <c r="G260" s="234"/>
    </row>
    <row r="261" spans="1:7" ht="38.25" customHeight="1">
      <c r="A261" s="233"/>
      <c r="B261" s="138" t="s">
        <v>415</v>
      </c>
      <c r="C261" s="138" t="s">
        <v>416</v>
      </c>
      <c r="D261" s="138" t="s">
        <v>417</v>
      </c>
      <c r="E261" s="138" t="s">
        <v>415</v>
      </c>
      <c r="F261" s="138" t="s">
        <v>416</v>
      </c>
      <c r="G261" s="138" t="s">
        <v>417</v>
      </c>
    </row>
    <row r="262" spans="1:7" ht="15.75">
      <c r="A262" s="139" t="s">
        <v>418</v>
      </c>
      <c r="B262" s="137"/>
      <c r="C262" s="137"/>
      <c r="D262" s="137"/>
      <c r="E262" s="137"/>
      <c r="F262" s="137"/>
      <c r="G262" s="140"/>
    </row>
    <row r="263" spans="1:7" ht="15.75">
      <c r="A263" s="139" t="s">
        <v>419</v>
      </c>
      <c r="B263" s="137"/>
      <c r="C263" s="137"/>
      <c r="D263" s="137"/>
      <c r="E263" s="137"/>
      <c r="F263" s="137"/>
      <c r="G263" s="140"/>
    </row>
    <row r="264" spans="1:7" ht="15.75">
      <c r="A264" s="139" t="s">
        <v>420</v>
      </c>
      <c r="B264" s="137"/>
      <c r="C264" s="137"/>
      <c r="D264" s="137"/>
      <c r="E264" s="137"/>
      <c r="F264" s="137"/>
      <c r="G264" s="141"/>
    </row>
    <row r="265" spans="1:7" ht="15.75">
      <c r="A265" s="66" t="s">
        <v>421</v>
      </c>
      <c r="B265" s="112"/>
      <c r="C265" s="112"/>
      <c r="D265" s="112"/>
      <c r="E265" s="112"/>
      <c r="F265" s="53"/>
      <c r="G265" s="58"/>
    </row>
    <row r="266" spans="1:7" ht="15.75">
      <c r="A266" s="53" t="s">
        <v>422</v>
      </c>
      <c r="B266" s="112"/>
      <c r="C266" s="112"/>
      <c r="D266" s="112"/>
      <c r="E266" s="112"/>
      <c r="F266" s="53"/>
      <c r="G266" s="58"/>
    </row>
    <row r="267" spans="1:7" ht="15.75">
      <c r="A267" s="53" t="s">
        <v>423</v>
      </c>
      <c r="B267" s="112"/>
      <c r="C267" s="112"/>
      <c r="D267" s="112"/>
      <c r="E267" s="112"/>
      <c r="F267" s="53"/>
      <c r="G267" s="58"/>
    </row>
    <row r="268" spans="1:7" ht="15.75">
      <c r="A268" s="53" t="s">
        <v>424</v>
      </c>
      <c r="B268" s="112"/>
      <c r="C268" s="112"/>
      <c r="D268" s="112"/>
      <c r="E268" s="112"/>
      <c r="F268" s="53"/>
      <c r="G268" s="58"/>
    </row>
    <row r="269" spans="1:7" ht="15.75">
      <c r="A269" s="53" t="s">
        <v>425</v>
      </c>
      <c r="B269" s="112"/>
      <c r="C269" s="112"/>
      <c r="D269" s="112"/>
      <c r="E269" s="112"/>
      <c r="F269" s="53"/>
      <c r="G269" s="58"/>
    </row>
    <row r="270" spans="1:7" ht="15.75">
      <c r="A270" s="53" t="s">
        <v>426</v>
      </c>
      <c r="B270" s="112"/>
      <c r="C270" s="112"/>
      <c r="D270" s="112"/>
      <c r="E270" s="112"/>
      <c r="F270" s="53"/>
      <c r="G270" s="58"/>
    </row>
    <row r="271" spans="1:7" ht="15.75">
      <c r="A271" s="53" t="s">
        <v>427</v>
      </c>
      <c r="B271" s="112"/>
      <c r="C271" s="112"/>
      <c r="D271" s="112"/>
      <c r="E271" s="112"/>
      <c r="F271" s="53"/>
      <c r="G271" s="58"/>
    </row>
    <row r="272" spans="1:7" ht="15.75">
      <c r="A272" s="53" t="s">
        <v>428</v>
      </c>
      <c r="B272" s="112"/>
      <c r="C272" s="112"/>
      <c r="D272" s="112"/>
      <c r="E272" s="112"/>
      <c r="F272" s="53"/>
      <c r="G272" s="58"/>
    </row>
    <row r="273" spans="1:7" ht="15.75">
      <c r="A273" s="53" t="s">
        <v>429</v>
      </c>
      <c r="B273" s="112"/>
      <c r="C273" s="112"/>
      <c r="D273" s="112"/>
      <c r="E273" s="112"/>
      <c r="F273" s="53"/>
      <c r="G273" s="58"/>
    </row>
    <row r="274" spans="1:7" ht="15.75">
      <c r="A274" s="53" t="s">
        <v>430</v>
      </c>
      <c r="B274" s="112"/>
      <c r="C274" s="112"/>
      <c r="D274" s="112"/>
      <c r="E274" s="112"/>
      <c r="F274" s="53"/>
      <c r="G274" s="58"/>
    </row>
    <row r="275" spans="1:7" ht="15.75">
      <c r="A275" s="142" t="s">
        <v>431</v>
      </c>
      <c r="B275" s="53"/>
      <c r="C275" s="53"/>
      <c r="D275" s="54"/>
      <c r="E275" s="54"/>
      <c r="F275" s="53"/>
      <c r="G275" s="53"/>
    </row>
    <row r="276" spans="1:7" ht="15.75">
      <c r="A276" s="143" t="s">
        <v>432</v>
      </c>
      <c r="B276" s="53"/>
      <c r="C276" s="53"/>
      <c r="D276" s="54"/>
      <c r="E276" s="54"/>
      <c r="F276" s="53"/>
      <c r="G276" s="53"/>
    </row>
    <row r="277" spans="1:7" ht="38.25">
      <c r="A277" s="144"/>
      <c r="B277" s="138" t="s">
        <v>433</v>
      </c>
      <c r="C277" s="145" t="s">
        <v>434</v>
      </c>
      <c r="D277" s="146" t="s">
        <v>435</v>
      </c>
      <c r="E277" s="138" t="s">
        <v>436</v>
      </c>
      <c r="F277" s="138"/>
      <c r="G277" s="138" t="s">
        <v>437</v>
      </c>
    </row>
    <row r="278" spans="1:7" ht="15.75">
      <c r="A278" s="114" t="s">
        <v>438</v>
      </c>
      <c r="B278" s="114">
        <v>1</v>
      </c>
      <c r="C278" s="114">
        <v>2</v>
      </c>
      <c r="D278" s="140">
        <v>3</v>
      </c>
      <c r="E278" s="114">
        <v>7</v>
      </c>
      <c r="F278" s="114"/>
      <c r="G278" s="114">
        <v>6</v>
      </c>
    </row>
    <row r="279" spans="1:7" ht="15.75">
      <c r="A279" s="147" t="s">
        <v>439</v>
      </c>
      <c r="B279" s="148">
        <v>39208000000</v>
      </c>
      <c r="C279" s="148">
        <v>0</v>
      </c>
      <c r="D279" s="148">
        <v>2967606986</v>
      </c>
      <c r="E279" s="148">
        <v>2044091793</v>
      </c>
      <c r="F279" s="148"/>
      <c r="G279" s="148">
        <f>SUM(B279:F279)</f>
        <v>44219698779</v>
      </c>
    </row>
    <row r="280" spans="1:7" ht="15.75">
      <c r="A280" s="149" t="s">
        <v>440</v>
      </c>
      <c r="B280" s="148">
        <v>45349000000</v>
      </c>
      <c r="C280" s="148">
        <v>5105115000</v>
      </c>
      <c r="D280" s="148"/>
      <c r="E280" s="148"/>
      <c r="F280" s="148"/>
      <c r="G280" s="148">
        <f aca="true" t="shared" si="3" ref="G280:G293">SUM(B280:F280)</f>
        <v>50454115000</v>
      </c>
    </row>
    <row r="281" spans="1:7" ht="15.75">
      <c r="A281" s="149" t="s">
        <v>441</v>
      </c>
      <c r="B281" s="148"/>
      <c r="C281" s="148"/>
      <c r="D281" s="148"/>
      <c r="E281" s="148"/>
      <c r="F281" s="148"/>
      <c r="G281" s="148">
        <f t="shared" si="3"/>
        <v>0</v>
      </c>
    </row>
    <row r="282" spans="1:7" ht="15.75">
      <c r="A282" s="149" t="s">
        <v>325</v>
      </c>
      <c r="B282" s="148"/>
      <c r="C282" s="148"/>
      <c r="D282" s="148"/>
      <c r="E282" s="148">
        <v>3613085698</v>
      </c>
      <c r="F282" s="148"/>
      <c r="G282" s="148">
        <f t="shared" si="3"/>
        <v>3613085698</v>
      </c>
    </row>
    <row r="283" spans="1:7" ht="15.75">
      <c r="A283" s="149" t="s">
        <v>442</v>
      </c>
      <c r="B283" s="148"/>
      <c r="C283" s="148"/>
      <c r="D283" s="148"/>
      <c r="E283" s="148"/>
      <c r="F283" s="148"/>
      <c r="G283" s="148">
        <f t="shared" si="3"/>
        <v>0</v>
      </c>
    </row>
    <row r="284" spans="1:7" ht="15.75">
      <c r="A284" s="149" t="s">
        <v>443</v>
      </c>
      <c r="B284" s="148"/>
      <c r="C284" s="148"/>
      <c r="D284" s="148"/>
      <c r="E284" s="148"/>
      <c r="F284" s="148"/>
      <c r="G284" s="148">
        <f t="shared" si="3"/>
        <v>0</v>
      </c>
    </row>
    <row r="285" spans="1:7" ht="15.75">
      <c r="A285" s="149" t="s">
        <v>327</v>
      </c>
      <c r="B285" s="148"/>
      <c r="C285" s="148"/>
      <c r="D285" s="148"/>
      <c r="E285" s="148">
        <v>1918555637</v>
      </c>
      <c r="F285" s="148"/>
      <c r="G285" s="148">
        <f t="shared" si="3"/>
        <v>1918555637</v>
      </c>
    </row>
    <row r="286" spans="1:7" ht="15.75">
      <c r="A286" s="147" t="s">
        <v>444</v>
      </c>
      <c r="B286" s="148">
        <f>B279+B280+B281+B282-B283-B284-B285</f>
        <v>84557000000</v>
      </c>
      <c r="C286" s="148">
        <f>C279+C280+C281+C282-C283-C284-C285</f>
        <v>5105115000</v>
      </c>
      <c r="D286" s="148">
        <f>D279+D280+D281+D282-D283-D284-D285</f>
        <v>2967606986</v>
      </c>
      <c r="E286" s="148">
        <f>E279+E280+E281+E282-E283-E284-E285</f>
        <v>3738621854</v>
      </c>
      <c r="F286" s="148"/>
      <c r="G286" s="148">
        <f t="shared" si="3"/>
        <v>96368343840</v>
      </c>
    </row>
    <row r="287" spans="1:7" ht="15.75">
      <c r="A287" s="149" t="s">
        <v>445</v>
      </c>
      <c r="B287" s="148">
        <v>8455620000</v>
      </c>
      <c r="C287" s="148"/>
      <c r="D287" s="148"/>
      <c r="E287" s="148"/>
      <c r="F287" s="148"/>
      <c r="G287" s="148">
        <f t="shared" si="3"/>
        <v>8455620000</v>
      </c>
    </row>
    <row r="288" spans="1:7" ht="15.75">
      <c r="A288" s="149" t="s">
        <v>446</v>
      </c>
      <c r="B288" s="148"/>
      <c r="C288" s="148"/>
      <c r="D288" s="148"/>
      <c r="E288" s="148"/>
      <c r="F288" s="148"/>
      <c r="G288" s="148">
        <f t="shared" si="3"/>
        <v>0</v>
      </c>
    </row>
    <row r="289" spans="1:7" ht="15.75">
      <c r="A289" s="149" t="s">
        <v>325</v>
      </c>
      <c r="B289" s="148"/>
      <c r="C289" s="148"/>
      <c r="D289" s="148"/>
      <c r="E289" s="148">
        <f>781237757+1139474100+534098829+544098829</f>
        <v>2998909515</v>
      </c>
      <c r="F289" s="148"/>
      <c r="G289" s="148">
        <f t="shared" si="3"/>
        <v>2998909515</v>
      </c>
    </row>
    <row r="290" spans="1:7" ht="15.75">
      <c r="A290" s="149" t="s">
        <v>447</v>
      </c>
      <c r="B290" s="148"/>
      <c r="C290" s="148"/>
      <c r="D290" s="148"/>
      <c r="E290" s="148"/>
      <c r="F290" s="148"/>
      <c r="G290" s="148">
        <f t="shared" si="3"/>
        <v>0</v>
      </c>
    </row>
    <row r="291" spans="1:7" ht="15.75">
      <c r="A291" s="149" t="s">
        <v>448</v>
      </c>
      <c r="B291" s="148"/>
      <c r="C291" s="148"/>
      <c r="D291" s="148"/>
      <c r="E291" s="148"/>
      <c r="F291" s="148"/>
      <c r="G291" s="148">
        <f t="shared" si="3"/>
        <v>0</v>
      </c>
    </row>
    <row r="292" spans="1:7" ht="15.75">
      <c r="A292" s="149" t="s">
        <v>327</v>
      </c>
      <c r="B292" s="148"/>
      <c r="C292" s="148"/>
      <c r="D292" s="148"/>
      <c r="E292" s="148">
        <f>289878331+68647258</f>
        <v>358525589</v>
      </c>
      <c r="F292" s="148"/>
      <c r="G292" s="148">
        <f t="shared" si="3"/>
        <v>358525589</v>
      </c>
    </row>
    <row r="293" spans="1:7" ht="15.75">
      <c r="A293" s="150" t="s">
        <v>449</v>
      </c>
      <c r="B293" s="151">
        <f>B286+B287+B288+B289-B290-B291-B292</f>
        <v>93012620000</v>
      </c>
      <c r="C293" s="151">
        <f>C286+C287+C288+C289-C290-C291-C292</f>
        <v>5105115000</v>
      </c>
      <c r="D293" s="151">
        <f>D286+D287+D288+D289-D290-D291-D292</f>
        <v>2967606986</v>
      </c>
      <c r="E293" s="151">
        <f>E286+E287+E288+E289-E290-E291-E292</f>
        <v>6379005780</v>
      </c>
      <c r="F293" s="151"/>
      <c r="G293" s="151">
        <f t="shared" si="3"/>
        <v>107464347766</v>
      </c>
    </row>
    <row r="294" spans="1:7" ht="15.75">
      <c r="A294" s="53" t="s">
        <v>450</v>
      </c>
      <c r="B294" s="53"/>
      <c r="C294" s="53"/>
      <c r="D294" s="132" t="s">
        <v>249</v>
      </c>
      <c r="E294" s="132">
        <v>39083</v>
      </c>
      <c r="F294" s="53"/>
      <c r="G294" s="53"/>
    </row>
    <row r="295" spans="1:7" ht="15.75">
      <c r="A295" s="131" t="s">
        <v>451</v>
      </c>
      <c r="B295" s="53"/>
      <c r="C295" s="53"/>
      <c r="D295" s="54"/>
      <c r="E295" s="54"/>
      <c r="F295" s="53"/>
      <c r="G295" s="53"/>
    </row>
    <row r="296" spans="1:7" ht="15.75">
      <c r="A296" s="131" t="s">
        <v>452</v>
      </c>
      <c r="B296" s="53"/>
      <c r="C296" s="53"/>
      <c r="D296" s="54">
        <v>93012620000</v>
      </c>
      <c r="E296" s="54">
        <v>84557000000</v>
      </c>
      <c r="F296" s="53"/>
      <c r="G296" s="53"/>
    </row>
    <row r="297" spans="1:7" ht="17.25">
      <c r="A297" s="152" t="s">
        <v>437</v>
      </c>
      <c r="B297" s="53"/>
      <c r="C297" s="53"/>
      <c r="D297" s="68">
        <f>SUM(D295:D296)</f>
        <v>93012620000</v>
      </c>
      <c r="E297" s="68">
        <f>SUM(E295:E296)</f>
        <v>84557000000</v>
      </c>
      <c r="F297" s="53"/>
      <c r="G297" s="53"/>
    </row>
    <row r="298" spans="1:7" ht="15.75">
      <c r="A298" s="131" t="s">
        <v>453</v>
      </c>
      <c r="B298" s="53"/>
      <c r="C298" s="53"/>
      <c r="D298" s="54"/>
      <c r="E298" s="54"/>
      <c r="F298" s="53"/>
      <c r="G298" s="53"/>
    </row>
    <row r="299" spans="1:7" ht="15.75">
      <c r="A299" s="131" t="s">
        <v>454</v>
      </c>
      <c r="B299" s="53"/>
      <c r="C299" s="53"/>
      <c r="D299" s="54"/>
      <c r="E299" s="54"/>
      <c r="F299" s="53"/>
      <c r="G299" s="53"/>
    </row>
    <row r="300" spans="1:7" ht="15.75">
      <c r="A300" s="131" t="s">
        <v>455</v>
      </c>
      <c r="B300" s="53"/>
      <c r="C300" s="53"/>
      <c r="D300" s="54"/>
      <c r="E300" s="54"/>
      <c r="F300" s="53"/>
      <c r="G300" s="53"/>
    </row>
    <row r="301" spans="1:7" ht="15.75">
      <c r="A301" s="131" t="s">
        <v>456</v>
      </c>
      <c r="B301" s="53"/>
      <c r="C301" s="53"/>
      <c r="D301" s="54"/>
      <c r="E301" s="54"/>
      <c r="F301" s="53"/>
      <c r="G301" s="53"/>
    </row>
    <row r="302" spans="1:7" ht="15.75">
      <c r="A302" s="131" t="s">
        <v>457</v>
      </c>
      <c r="B302" s="54">
        <v>84557000000</v>
      </c>
      <c r="C302" s="53"/>
      <c r="D302" s="54"/>
      <c r="E302" s="54"/>
      <c r="F302" s="53"/>
      <c r="G302" s="53"/>
    </row>
    <row r="303" spans="1:7" ht="15.75">
      <c r="A303" s="131" t="s">
        <v>458</v>
      </c>
      <c r="B303" s="54">
        <v>8455620000</v>
      </c>
      <c r="C303" s="53"/>
      <c r="D303" s="54"/>
      <c r="E303" s="54"/>
      <c r="F303" s="53"/>
      <c r="G303" s="53"/>
    </row>
    <row r="304" spans="1:7" ht="15.75">
      <c r="A304" s="131" t="s">
        <v>459</v>
      </c>
      <c r="B304" s="54">
        <v>0</v>
      </c>
      <c r="C304" s="53"/>
      <c r="D304" s="54"/>
      <c r="E304" s="54"/>
      <c r="F304" s="53"/>
      <c r="G304" s="53"/>
    </row>
    <row r="305" spans="1:7" ht="15.75">
      <c r="A305" s="131" t="s">
        <v>460</v>
      </c>
      <c r="B305" s="54">
        <f>B302+B303-B304</f>
        <v>93012620000</v>
      </c>
      <c r="C305" s="53"/>
      <c r="D305" s="54"/>
      <c r="E305" s="54"/>
      <c r="F305" s="53"/>
      <c r="G305" s="53"/>
    </row>
    <row r="306" spans="1:7" ht="15.75">
      <c r="A306" s="131" t="s">
        <v>461</v>
      </c>
      <c r="B306" s="54"/>
      <c r="C306" s="53"/>
      <c r="D306" s="54"/>
      <c r="E306" s="54"/>
      <c r="F306" s="53"/>
      <c r="G306" s="53"/>
    </row>
    <row r="307" spans="1:7" ht="15.75">
      <c r="A307" s="131" t="s">
        <v>462</v>
      </c>
      <c r="B307" s="53"/>
      <c r="C307" s="53"/>
      <c r="D307" s="54"/>
      <c r="E307" s="54"/>
      <c r="F307" s="53"/>
      <c r="G307" s="53"/>
    </row>
    <row r="308" spans="1:7" ht="15.75">
      <c r="A308" s="131" t="s">
        <v>463</v>
      </c>
      <c r="B308" s="53"/>
      <c r="C308" s="53"/>
      <c r="D308" s="54"/>
      <c r="E308" s="54"/>
      <c r="F308" s="53"/>
      <c r="G308" s="53"/>
    </row>
    <row r="309" spans="1:7" ht="15.75">
      <c r="A309" s="131" t="s">
        <v>464</v>
      </c>
      <c r="B309" s="53"/>
      <c r="C309" s="53"/>
      <c r="D309" s="54"/>
      <c r="E309" s="54"/>
      <c r="F309" s="53"/>
      <c r="G309" s="53"/>
    </row>
    <row r="310" spans="1:7" ht="15.75">
      <c r="A310" s="131" t="s">
        <v>465</v>
      </c>
      <c r="B310" s="53"/>
      <c r="C310" s="53"/>
      <c r="D310" s="54"/>
      <c r="E310" s="54"/>
      <c r="F310" s="53"/>
      <c r="G310" s="53"/>
    </row>
    <row r="311" spans="1:7" ht="15.75">
      <c r="A311" s="131" t="s">
        <v>466</v>
      </c>
      <c r="B311" s="53"/>
      <c r="C311" s="53"/>
      <c r="D311" s="54"/>
      <c r="E311" s="54"/>
      <c r="F311" s="53"/>
      <c r="G311" s="53"/>
    </row>
    <row r="312" spans="1:7" ht="15.75">
      <c r="A312" s="131" t="s">
        <v>467</v>
      </c>
      <c r="B312" s="53"/>
      <c r="C312" s="53"/>
      <c r="D312" s="54"/>
      <c r="E312" s="54"/>
      <c r="F312" s="53"/>
      <c r="G312" s="53"/>
    </row>
    <row r="313" spans="1:7" ht="15.75">
      <c r="A313" s="131" t="s">
        <v>468</v>
      </c>
      <c r="B313" s="54"/>
      <c r="C313" s="53"/>
      <c r="D313" s="54"/>
      <c r="E313" s="54"/>
      <c r="F313" s="53"/>
      <c r="G313" s="53"/>
    </row>
    <row r="314" spans="1:7" ht="15.75">
      <c r="A314" s="153" t="s">
        <v>469</v>
      </c>
      <c r="B314" s="154"/>
      <c r="C314" s="53"/>
      <c r="D314" s="54"/>
      <c r="E314" s="54"/>
      <c r="F314" s="53"/>
      <c r="G314" s="53"/>
    </row>
    <row r="315" spans="1:7" ht="15.75">
      <c r="A315" s="131" t="s">
        <v>470</v>
      </c>
      <c r="B315" s="67">
        <f>B314</f>
        <v>0</v>
      </c>
      <c r="C315" s="53"/>
      <c r="D315" s="54"/>
      <c r="E315" s="54"/>
      <c r="F315" s="53"/>
      <c r="G315" s="53"/>
    </row>
    <row r="316" spans="1:7" ht="15.75">
      <c r="A316" s="131" t="s">
        <v>471</v>
      </c>
      <c r="B316" s="53"/>
      <c r="C316" s="53"/>
      <c r="D316" s="54"/>
      <c r="E316" s="54"/>
      <c r="F316" s="53"/>
      <c r="G316" s="53"/>
    </row>
    <row r="317" spans="1:7" ht="15.75">
      <c r="A317" s="131" t="s">
        <v>472</v>
      </c>
      <c r="B317" s="53"/>
      <c r="C317" s="53"/>
      <c r="D317" s="54"/>
      <c r="E317" s="54"/>
      <c r="F317" s="53"/>
      <c r="G317" s="53"/>
    </row>
    <row r="318" spans="1:7" ht="15.75">
      <c r="A318" s="131" t="s">
        <v>470</v>
      </c>
      <c r="B318" s="53"/>
      <c r="C318" s="53"/>
      <c r="D318" s="54"/>
      <c r="E318" s="54"/>
      <c r="F318" s="53"/>
      <c r="G318" s="53"/>
    </row>
    <row r="319" spans="1:7" ht="15.75">
      <c r="A319" s="131" t="s">
        <v>471</v>
      </c>
      <c r="B319" s="53"/>
      <c r="C319" s="53"/>
      <c r="D319" s="54"/>
      <c r="E319" s="54"/>
      <c r="F319" s="53"/>
      <c r="G319" s="53"/>
    </row>
    <row r="320" spans="1:7" ht="15.75">
      <c r="A320" s="131" t="s">
        <v>473</v>
      </c>
      <c r="B320" s="67">
        <f>B321</f>
        <v>0</v>
      </c>
      <c r="C320" s="53"/>
      <c r="D320" s="54"/>
      <c r="E320" s="54"/>
      <c r="F320" s="53"/>
      <c r="G320" s="53"/>
    </row>
    <row r="321" spans="1:7" ht="15.75">
      <c r="A321" s="53" t="s">
        <v>470</v>
      </c>
      <c r="B321" s="67">
        <f>B315</f>
        <v>0</v>
      </c>
      <c r="C321" s="53"/>
      <c r="D321" s="61"/>
      <c r="E321" s="61"/>
      <c r="F321" s="53"/>
      <c r="G321" s="53"/>
    </row>
    <row r="322" spans="1:7" ht="15.75">
      <c r="A322" s="131" t="s">
        <v>471</v>
      </c>
      <c r="B322" s="53"/>
      <c r="C322" s="53"/>
      <c r="D322" s="54"/>
      <c r="E322" s="54"/>
      <c r="F322" s="53"/>
      <c r="G322" s="53"/>
    </row>
    <row r="323" spans="1:7" ht="15.75">
      <c r="A323" s="53" t="s">
        <v>474</v>
      </c>
      <c r="B323" s="54" t="s">
        <v>475</v>
      </c>
      <c r="C323" s="53"/>
      <c r="D323" s="54"/>
      <c r="E323" s="54"/>
      <c r="F323" s="53"/>
      <c r="G323" s="53"/>
    </row>
    <row r="324" spans="1:7" ht="15.75">
      <c r="A324" s="53" t="s">
        <v>476</v>
      </c>
      <c r="B324" s="53"/>
      <c r="C324" s="53"/>
      <c r="D324" s="132" t="s">
        <v>249</v>
      </c>
      <c r="E324" s="132">
        <v>39083</v>
      </c>
      <c r="F324" s="53"/>
      <c r="G324" s="53"/>
    </row>
    <row r="325" spans="1:7" ht="15.75">
      <c r="A325" s="53" t="s">
        <v>477</v>
      </c>
      <c r="B325" s="53"/>
      <c r="C325" s="53"/>
      <c r="D325" s="54">
        <v>4542938657</v>
      </c>
      <c r="E325" s="54">
        <v>2622226800</v>
      </c>
      <c r="F325" s="53"/>
      <c r="G325" s="53"/>
    </row>
    <row r="326" spans="1:7" ht="15.75">
      <c r="A326" s="53" t="s">
        <v>478</v>
      </c>
      <c r="B326" s="53"/>
      <c r="C326" s="53"/>
      <c r="D326" s="54">
        <v>1574200708</v>
      </c>
      <c r="E326" s="54">
        <v>1040101879</v>
      </c>
      <c r="F326" s="53"/>
      <c r="G326" s="53"/>
    </row>
    <row r="327" spans="1:7" ht="15.75">
      <c r="A327" s="53" t="s">
        <v>479</v>
      </c>
      <c r="B327" s="53"/>
      <c r="C327" s="53"/>
      <c r="D327" s="54">
        <f>155844658</f>
        <v>155844658</v>
      </c>
      <c r="E327" s="54">
        <f>155844658</f>
        <v>155844658</v>
      </c>
      <c r="F327" s="53"/>
      <c r="G327" s="53"/>
    </row>
    <row r="328" spans="1:7" ht="15.75">
      <c r="A328" s="53" t="s">
        <v>480</v>
      </c>
      <c r="B328" s="53"/>
      <c r="C328" s="53"/>
      <c r="D328" s="54">
        <v>106021757</v>
      </c>
      <c r="E328" s="54">
        <v>-79551483</v>
      </c>
      <c r="F328" s="53"/>
      <c r="G328" s="53"/>
    </row>
    <row r="329" spans="1:7" ht="15.75">
      <c r="A329" s="53" t="s">
        <v>481</v>
      </c>
      <c r="B329" s="53"/>
      <c r="C329" s="53"/>
      <c r="D329" s="54"/>
      <c r="E329" s="54"/>
      <c r="F329" s="53"/>
      <c r="G329" s="53"/>
    </row>
    <row r="330" spans="1:7" ht="15.75">
      <c r="A330" s="53" t="s">
        <v>482</v>
      </c>
      <c r="B330" s="53"/>
      <c r="C330" s="53"/>
      <c r="D330" s="54"/>
      <c r="E330" s="54"/>
      <c r="F330" s="53"/>
      <c r="G330" s="53"/>
    </row>
    <row r="331" spans="1:7" ht="15.75">
      <c r="A331" s="66" t="s">
        <v>483</v>
      </c>
      <c r="B331" s="53"/>
      <c r="C331" s="53"/>
      <c r="D331" s="61"/>
      <c r="E331" s="61"/>
      <c r="F331" s="53"/>
      <c r="G331" s="53"/>
    </row>
    <row r="332" spans="1:7" ht="15.75">
      <c r="A332" s="53" t="s">
        <v>484</v>
      </c>
      <c r="B332" s="53"/>
      <c r="C332" s="53"/>
      <c r="D332" s="54"/>
      <c r="E332" s="54"/>
      <c r="F332" s="53"/>
      <c r="G332" s="53"/>
    </row>
    <row r="333" spans="1:7" ht="15.75">
      <c r="A333" s="53" t="s">
        <v>485</v>
      </c>
      <c r="B333" s="53"/>
      <c r="C333" s="53"/>
      <c r="D333" s="54"/>
      <c r="E333" s="54"/>
      <c r="F333" s="53"/>
      <c r="G333" s="53"/>
    </row>
    <row r="334" spans="1:7" ht="15.75">
      <c r="A334" s="53" t="s">
        <v>486</v>
      </c>
      <c r="B334" s="53"/>
      <c r="C334" s="53"/>
      <c r="D334" s="54"/>
      <c r="E334" s="54"/>
      <c r="F334" s="53"/>
      <c r="G334" s="53"/>
    </row>
    <row r="335" spans="1:7" ht="15.75">
      <c r="A335" s="66" t="s">
        <v>487</v>
      </c>
      <c r="B335" s="53"/>
      <c r="C335" s="53"/>
      <c r="D335" s="61"/>
      <c r="E335" s="61"/>
      <c r="F335" s="53"/>
      <c r="G335" s="53"/>
    </row>
    <row r="336" spans="1:7" ht="15.75">
      <c r="A336" s="53" t="s">
        <v>488</v>
      </c>
      <c r="B336" s="53"/>
      <c r="C336" s="53"/>
      <c r="D336" s="54"/>
      <c r="E336" s="54"/>
      <c r="F336" s="53"/>
      <c r="G336" s="53"/>
    </row>
    <row r="337" spans="1:7" ht="15.75">
      <c r="A337" s="53" t="s">
        <v>489</v>
      </c>
      <c r="B337" s="53"/>
      <c r="C337" s="53"/>
      <c r="D337" s="54"/>
      <c r="E337" s="54"/>
      <c r="F337" s="53"/>
      <c r="G337" s="53"/>
    </row>
    <row r="338" spans="1:7" ht="15.75">
      <c r="A338" s="53" t="s">
        <v>490</v>
      </c>
      <c r="B338" s="53"/>
      <c r="C338" s="53"/>
      <c r="D338" s="54"/>
      <c r="E338" s="54"/>
      <c r="F338" s="53"/>
      <c r="G338" s="53"/>
    </row>
    <row r="339" spans="1:7" ht="15.75">
      <c r="A339" s="53" t="s">
        <v>491</v>
      </c>
      <c r="B339" s="53"/>
      <c r="C339" s="53"/>
      <c r="D339" s="54"/>
      <c r="E339" s="54"/>
      <c r="F339" s="53"/>
      <c r="G339" s="53"/>
    </row>
    <row r="340" spans="1:7" ht="15.75">
      <c r="A340" s="53" t="s">
        <v>492</v>
      </c>
      <c r="B340" s="53"/>
      <c r="C340" s="53"/>
      <c r="D340" s="54"/>
      <c r="E340" s="54"/>
      <c r="F340" s="53"/>
      <c r="G340" s="53"/>
    </row>
    <row r="341" spans="1:7" ht="15.75">
      <c r="A341" s="53" t="s">
        <v>493</v>
      </c>
      <c r="B341" s="53"/>
      <c r="C341" s="53"/>
      <c r="D341" s="54"/>
      <c r="E341" s="54"/>
      <c r="F341" s="53"/>
      <c r="G341" s="53"/>
    </row>
    <row r="342" spans="1:7" ht="15.75">
      <c r="A342" s="53" t="s">
        <v>494</v>
      </c>
      <c r="B342" s="53"/>
      <c r="C342" s="53"/>
      <c r="D342" s="54"/>
      <c r="E342" s="54"/>
      <c r="F342" s="53"/>
      <c r="G342" s="53"/>
    </row>
    <row r="343" spans="1:7" ht="15.75">
      <c r="A343" s="66" t="s">
        <v>495</v>
      </c>
      <c r="B343" s="53"/>
      <c r="C343" s="53"/>
      <c r="D343" s="61"/>
      <c r="E343" s="61"/>
      <c r="F343" s="53"/>
      <c r="G343" s="53"/>
    </row>
    <row r="344" spans="1:7" ht="15.75">
      <c r="A344" s="53"/>
      <c r="B344" s="53"/>
      <c r="C344" s="53"/>
      <c r="D344" s="155" t="s">
        <v>496</v>
      </c>
      <c r="E344" s="155" t="s">
        <v>497</v>
      </c>
      <c r="F344" s="53"/>
      <c r="G344" s="53"/>
    </row>
    <row r="345" spans="1:7" ht="15.75">
      <c r="A345" s="59" t="s">
        <v>498</v>
      </c>
      <c r="B345" s="53"/>
      <c r="C345" s="53"/>
      <c r="D345" s="156">
        <f>SUM(D347:D349)</f>
        <v>118264629017</v>
      </c>
      <c r="E345" s="156">
        <f>SUM(E347:E349)</f>
        <v>72865727346</v>
      </c>
      <c r="F345" s="53"/>
      <c r="G345" s="53"/>
    </row>
    <row r="346" spans="1:7" ht="15.75">
      <c r="A346" s="53" t="s">
        <v>499</v>
      </c>
      <c r="B346" s="53"/>
      <c r="C346" s="53"/>
      <c r="D346" s="63"/>
      <c r="E346" s="63"/>
      <c r="F346" s="53"/>
      <c r="G346" s="53"/>
    </row>
    <row r="347" spans="1:7" ht="15.75">
      <c r="A347" s="53" t="s">
        <v>500</v>
      </c>
      <c r="B347" s="53"/>
      <c r="C347" s="53"/>
      <c r="D347" s="63">
        <v>118264629017</v>
      </c>
      <c r="E347" s="63">
        <v>72865727346</v>
      </c>
      <c r="F347" s="53"/>
      <c r="G347" s="53"/>
    </row>
    <row r="348" spans="1:7" ht="15.75">
      <c r="A348" s="53" t="s">
        <v>501</v>
      </c>
      <c r="B348" s="53"/>
      <c r="C348" s="53"/>
      <c r="D348" s="54"/>
      <c r="E348" s="54"/>
      <c r="F348" s="53"/>
      <c r="G348" s="53"/>
    </row>
    <row r="349" spans="1:7" ht="15.75">
      <c r="A349" s="53" t="s">
        <v>502</v>
      </c>
      <c r="B349" s="53"/>
      <c r="C349" s="53"/>
      <c r="D349" s="54"/>
      <c r="E349" s="54"/>
      <c r="F349" s="53"/>
      <c r="G349" s="53"/>
    </row>
    <row r="350" spans="1:7" ht="15.75">
      <c r="A350" s="53" t="s">
        <v>503</v>
      </c>
      <c r="B350" s="53"/>
      <c r="C350" s="53"/>
      <c r="D350" s="54"/>
      <c r="E350" s="54"/>
      <c r="F350" s="53"/>
      <c r="G350" s="53"/>
    </row>
    <row r="351" spans="1:7" ht="15.75">
      <c r="A351" s="53" t="s">
        <v>504</v>
      </c>
      <c r="B351" s="53"/>
      <c r="C351" s="53"/>
      <c r="D351" s="54"/>
      <c r="E351" s="54"/>
      <c r="F351" s="53"/>
      <c r="G351" s="53"/>
    </row>
    <row r="352" spans="1:7" s="158" customFormat="1" ht="15.75">
      <c r="A352" s="59" t="s">
        <v>505</v>
      </c>
      <c r="B352" s="59"/>
      <c r="C352" s="59"/>
      <c r="D352" s="157">
        <f>SUM(D353:D356)</f>
        <v>25718119</v>
      </c>
      <c r="E352" s="157">
        <f>SUM(E353:E356)</f>
        <v>33450809</v>
      </c>
      <c r="F352" s="59"/>
      <c r="G352" s="59"/>
    </row>
    <row r="353" spans="1:7" ht="15.75">
      <c r="A353" s="53" t="s">
        <v>499</v>
      </c>
      <c r="B353" s="53"/>
      <c r="C353" s="53"/>
      <c r="D353" s="54"/>
      <c r="E353" s="54"/>
      <c r="F353" s="53"/>
      <c r="G353" s="53"/>
    </row>
    <row r="354" spans="1:7" ht="15.75">
      <c r="A354" s="53" t="s">
        <v>506</v>
      </c>
      <c r="B354" s="53"/>
      <c r="C354" s="53"/>
      <c r="D354" s="54">
        <v>24810739</v>
      </c>
      <c r="E354" s="54">
        <v>25483377</v>
      </c>
      <c r="F354" s="53"/>
      <c r="G354" s="53"/>
    </row>
    <row r="355" spans="1:7" ht="15.75">
      <c r="A355" s="53" t="s">
        <v>507</v>
      </c>
      <c r="B355" s="53"/>
      <c r="C355" s="53"/>
      <c r="D355" s="54"/>
      <c r="E355" s="54"/>
      <c r="F355" s="53"/>
      <c r="G355" s="53"/>
    </row>
    <row r="356" spans="1:7" ht="15.75">
      <c r="A356" s="53" t="s">
        <v>508</v>
      </c>
      <c r="B356" s="53"/>
      <c r="C356" s="53"/>
      <c r="D356" s="54">
        <v>907380</v>
      </c>
      <c r="E356" s="54">
        <v>7967432</v>
      </c>
      <c r="F356" s="53"/>
      <c r="G356" s="53"/>
    </row>
    <row r="357" spans="1:7" ht="15.75">
      <c r="A357" s="53" t="s">
        <v>509</v>
      </c>
      <c r="B357" s="53"/>
      <c r="C357" s="53"/>
      <c r="D357" s="54"/>
      <c r="E357" s="54"/>
      <c r="F357" s="53"/>
      <c r="G357" s="53"/>
    </row>
    <row r="358" spans="1:7" ht="15.75">
      <c r="A358" s="53" t="s">
        <v>510</v>
      </c>
      <c r="B358" s="53"/>
      <c r="C358" s="53"/>
      <c r="D358" s="54"/>
      <c r="E358" s="54"/>
      <c r="F358" s="53"/>
      <c r="G358" s="53"/>
    </row>
    <row r="359" spans="1:7" ht="15.75">
      <c r="A359" s="53" t="s">
        <v>511</v>
      </c>
      <c r="B359" s="53"/>
      <c r="C359" s="53"/>
      <c r="D359" s="54"/>
      <c r="E359" s="54"/>
      <c r="F359" s="53"/>
      <c r="G359" s="53"/>
    </row>
    <row r="360" spans="1:7" ht="15.75">
      <c r="A360" s="59" t="s">
        <v>512</v>
      </c>
      <c r="B360" s="53"/>
      <c r="C360" s="53"/>
      <c r="D360" s="156">
        <f>D345-D352</f>
        <v>118238910898</v>
      </c>
      <c r="E360" s="156">
        <f>E345-E352</f>
        <v>72832276537</v>
      </c>
      <c r="F360" s="53"/>
      <c r="G360" s="53"/>
    </row>
    <row r="361" spans="1:7" ht="15.75">
      <c r="A361" s="53" t="s">
        <v>499</v>
      </c>
      <c r="B361" s="53"/>
      <c r="C361" s="53"/>
      <c r="D361" s="63"/>
      <c r="E361" s="63"/>
      <c r="F361" s="53"/>
      <c r="G361" s="53"/>
    </row>
    <row r="362" spans="1:7" ht="15.75">
      <c r="A362" s="53" t="s">
        <v>513</v>
      </c>
      <c r="B362" s="53"/>
      <c r="C362" s="53"/>
      <c r="D362" s="63">
        <f>D360</f>
        <v>118238910898</v>
      </c>
      <c r="E362" s="63">
        <f>E360</f>
        <v>72832276537</v>
      </c>
      <c r="F362" s="53"/>
      <c r="G362" s="53"/>
    </row>
    <row r="363" spans="1:7" ht="15.75">
      <c r="A363" s="53" t="s">
        <v>514</v>
      </c>
      <c r="B363" s="53"/>
      <c r="C363" s="53"/>
      <c r="D363" s="54"/>
      <c r="E363" s="54"/>
      <c r="F363" s="53"/>
      <c r="G363" s="53"/>
    </row>
    <row r="364" spans="1:7" s="158" customFormat="1" ht="15.75">
      <c r="A364" s="59" t="s">
        <v>515</v>
      </c>
      <c r="B364" s="59"/>
      <c r="C364" s="59"/>
      <c r="D364" s="156">
        <f>SUM(D365:D372)</f>
        <v>108066431383</v>
      </c>
      <c r="E364" s="156">
        <f>SUM(E365:E366)</f>
        <v>64297780270</v>
      </c>
      <c r="F364" s="59"/>
      <c r="G364" s="59"/>
    </row>
    <row r="365" spans="1:7" ht="15.75">
      <c r="A365" s="53" t="s">
        <v>516</v>
      </c>
      <c r="B365" s="53"/>
      <c r="C365" s="53"/>
      <c r="D365" s="63">
        <v>72753002303</v>
      </c>
      <c r="E365" s="63">
        <v>34496966838</v>
      </c>
      <c r="F365" s="53"/>
      <c r="G365" s="53"/>
    </row>
    <row r="366" spans="1:7" ht="15.75">
      <c r="A366" s="53" t="s">
        <v>517</v>
      </c>
      <c r="B366" s="53"/>
      <c r="C366" s="53"/>
      <c r="D366" s="63">
        <v>35313429080</v>
      </c>
      <c r="E366" s="63">
        <v>29800813432</v>
      </c>
      <c r="F366" s="53"/>
      <c r="G366" s="53"/>
    </row>
    <row r="367" spans="1:7" ht="15.75">
      <c r="A367" s="53" t="s">
        <v>518</v>
      </c>
      <c r="B367" s="53"/>
      <c r="C367" s="53"/>
      <c r="D367" s="54"/>
      <c r="E367" s="54"/>
      <c r="F367" s="53"/>
      <c r="G367" s="53"/>
    </row>
    <row r="368" spans="1:7" ht="15.75">
      <c r="A368" s="53" t="s">
        <v>519</v>
      </c>
      <c r="B368" s="53"/>
      <c r="C368" s="53"/>
      <c r="D368" s="54"/>
      <c r="E368" s="54"/>
      <c r="F368" s="53"/>
      <c r="G368" s="53"/>
    </row>
    <row r="369" spans="1:7" ht="15.75">
      <c r="A369" s="53" t="s">
        <v>520</v>
      </c>
      <c r="B369" s="53"/>
      <c r="C369" s="53"/>
      <c r="D369" s="54"/>
      <c r="E369" s="54"/>
      <c r="F369" s="53"/>
      <c r="G369" s="53"/>
    </row>
    <row r="370" spans="1:7" ht="15.75">
      <c r="A370" s="53" t="s">
        <v>521</v>
      </c>
      <c r="B370" s="53"/>
      <c r="C370" s="53"/>
      <c r="D370" s="54"/>
      <c r="E370" s="54"/>
      <c r="F370" s="53"/>
      <c r="G370" s="53"/>
    </row>
    <row r="371" spans="1:7" ht="15.75">
      <c r="A371" s="53" t="s">
        <v>522</v>
      </c>
      <c r="B371" s="53"/>
      <c r="C371" s="53"/>
      <c r="D371" s="54"/>
      <c r="E371" s="54"/>
      <c r="F371" s="53"/>
      <c r="G371" s="53"/>
    </row>
    <row r="372" spans="1:7" ht="15.75">
      <c r="A372" s="53" t="s">
        <v>523</v>
      </c>
      <c r="B372" s="53"/>
      <c r="C372" s="53"/>
      <c r="D372" s="54"/>
      <c r="E372" s="54"/>
      <c r="F372" s="53"/>
      <c r="G372" s="53"/>
    </row>
    <row r="373" spans="1:7" s="158" customFormat="1" ht="15.75">
      <c r="A373" s="59" t="s">
        <v>524</v>
      </c>
      <c r="B373" s="59"/>
      <c r="C373" s="59"/>
      <c r="D373" s="157">
        <f>SUM(D374:D381)</f>
        <v>220971963</v>
      </c>
      <c r="E373" s="157">
        <f>SUM(E374:E381)</f>
        <v>10743285</v>
      </c>
      <c r="F373" s="59"/>
      <c r="G373" s="59"/>
    </row>
    <row r="374" spans="1:7" ht="15.75">
      <c r="A374" s="53" t="s">
        <v>525</v>
      </c>
      <c r="B374" s="53"/>
      <c r="C374" s="53"/>
      <c r="D374" s="54">
        <v>60249275</v>
      </c>
      <c r="E374" s="54">
        <v>10743285</v>
      </c>
      <c r="F374" s="53"/>
      <c r="G374" s="53"/>
    </row>
    <row r="375" spans="1:7" ht="15.75">
      <c r="A375" s="53" t="s">
        <v>526</v>
      </c>
      <c r="B375" s="53"/>
      <c r="C375" s="53"/>
      <c r="D375" s="54"/>
      <c r="E375" s="54"/>
      <c r="F375" s="53"/>
      <c r="G375" s="53"/>
    </row>
    <row r="376" spans="1:7" ht="15.75">
      <c r="A376" s="159" t="s">
        <v>527</v>
      </c>
      <c r="B376" s="53"/>
      <c r="C376" s="53"/>
      <c r="D376" s="157"/>
      <c r="E376" s="157"/>
      <c r="F376" s="53"/>
      <c r="G376" s="53"/>
    </row>
    <row r="377" spans="1:7" ht="15.75">
      <c r="A377" s="53" t="s">
        <v>528</v>
      </c>
      <c r="B377" s="53"/>
      <c r="C377" s="53"/>
      <c r="D377" s="54"/>
      <c r="E377" s="54"/>
      <c r="F377" s="53"/>
      <c r="G377" s="53"/>
    </row>
    <row r="378" spans="1:7" ht="15.75">
      <c r="A378" s="53" t="s">
        <v>529</v>
      </c>
      <c r="B378" s="53"/>
      <c r="C378" s="53"/>
      <c r="D378" s="61">
        <f>158116990+1086301+1519397</f>
        <v>160722688</v>
      </c>
      <c r="E378" s="61"/>
      <c r="F378" s="53"/>
      <c r="G378" s="53"/>
    </row>
    <row r="379" spans="1:7" ht="15.75">
      <c r="A379" s="53" t="s">
        <v>530</v>
      </c>
      <c r="B379" s="53"/>
      <c r="C379" s="53"/>
      <c r="D379" s="54"/>
      <c r="E379" s="54"/>
      <c r="F379" s="54"/>
      <c r="G379" s="53"/>
    </row>
    <row r="380" spans="1:7" ht="15.75">
      <c r="A380" s="53" t="s">
        <v>531</v>
      </c>
      <c r="B380" s="53"/>
      <c r="C380" s="53"/>
      <c r="D380" s="54"/>
      <c r="E380" s="54"/>
      <c r="F380" s="53"/>
      <c r="G380" s="53"/>
    </row>
    <row r="381" spans="1:7" ht="15.75">
      <c r="A381" s="53" t="s">
        <v>532</v>
      </c>
      <c r="B381" s="53"/>
      <c r="C381" s="53"/>
      <c r="D381" s="54"/>
      <c r="E381" s="54"/>
      <c r="F381" s="53"/>
      <c r="G381" s="53"/>
    </row>
    <row r="382" spans="1:7" s="158" customFormat="1" ht="15.75">
      <c r="A382" s="59" t="s">
        <v>533</v>
      </c>
      <c r="B382" s="59"/>
      <c r="C382" s="59"/>
      <c r="D382" s="157">
        <f>SUM(D383:D390)</f>
        <v>2913396283</v>
      </c>
      <c r="E382" s="157">
        <f>SUM(E383:E390)</f>
        <v>2085275900</v>
      </c>
      <c r="F382" s="59"/>
      <c r="G382" s="59"/>
    </row>
    <row r="383" spans="1:7" ht="15.75">
      <c r="A383" s="53" t="s">
        <v>534</v>
      </c>
      <c r="B383" s="53"/>
      <c r="C383" s="53"/>
      <c r="D383" s="61">
        <f>2460260538+173190969</f>
        <v>2633451507</v>
      </c>
      <c r="E383" s="61">
        <v>1411371456</v>
      </c>
      <c r="F383" s="53"/>
      <c r="G383" s="53"/>
    </row>
    <row r="384" spans="1:7" ht="15.75">
      <c r="A384" s="53" t="s">
        <v>535</v>
      </c>
      <c r="B384" s="53"/>
      <c r="C384" s="53"/>
      <c r="D384" s="54"/>
      <c r="E384" s="54"/>
      <c r="F384" s="53"/>
      <c r="G384" s="53"/>
    </row>
    <row r="385" spans="1:7" ht="15.75">
      <c r="A385" s="131" t="s">
        <v>536</v>
      </c>
      <c r="B385" s="53"/>
      <c r="C385" s="53"/>
      <c r="D385" s="54"/>
      <c r="E385" s="54"/>
      <c r="F385" s="53"/>
      <c r="G385" s="53"/>
    </row>
    <row r="386" spans="1:7" ht="15.75">
      <c r="A386" s="53" t="s">
        <v>537</v>
      </c>
      <c r="B386" s="53"/>
      <c r="C386" s="53"/>
      <c r="D386" s="54"/>
      <c r="E386" s="54"/>
      <c r="F386" s="53"/>
      <c r="G386" s="53"/>
    </row>
    <row r="387" spans="1:7" ht="15.75">
      <c r="A387" s="53" t="s">
        <v>538</v>
      </c>
      <c r="B387" s="53"/>
      <c r="C387" s="53"/>
      <c r="D387" s="54">
        <f>30167274+8987357+182379473+55625541+2785131</f>
        <v>279944776</v>
      </c>
      <c r="E387" s="54">
        <v>673904444</v>
      </c>
      <c r="F387" s="53"/>
      <c r="G387" s="53"/>
    </row>
    <row r="388" spans="1:7" ht="15.75">
      <c r="A388" s="53" t="s">
        <v>539</v>
      </c>
      <c r="B388" s="53"/>
      <c r="C388" s="53"/>
      <c r="D388" s="54"/>
      <c r="E388" s="54"/>
      <c r="F388" s="54"/>
      <c r="G388" s="53"/>
    </row>
    <row r="389" spans="1:7" ht="15.75">
      <c r="A389" s="53" t="s">
        <v>540</v>
      </c>
      <c r="B389" s="53"/>
      <c r="C389" s="53"/>
      <c r="D389" s="54"/>
      <c r="E389" s="54"/>
      <c r="F389" s="67"/>
      <c r="G389" s="53"/>
    </row>
    <row r="390" spans="1:7" ht="15.75">
      <c r="A390" s="53" t="s">
        <v>541</v>
      </c>
      <c r="B390" s="53"/>
      <c r="C390" s="53"/>
      <c r="D390" s="54"/>
      <c r="E390" s="54"/>
      <c r="F390" s="53"/>
      <c r="G390" s="53"/>
    </row>
    <row r="391" spans="1:7" ht="15.75">
      <c r="A391" s="160" t="s">
        <v>542</v>
      </c>
      <c r="B391" s="53"/>
      <c r="C391" s="53"/>
      <c r="D391" s="157"/>
      <c r="E391" s="157"/>
      <c r="F391" s="53"/>
      <c r="G391" s="53"/>
    </row>
    <row r="392" spans="1:7" ht="15.75">
      <c r="A392" s="227" t="s">
        <v>543</v>
      </c>
      <c r="B392" s="227"/>
      <c r="C392" s="227"/>
      <c r="D392" s="157">
        <v>517560827</v>
      </c>
      <c r="E392" s="157">
        <v>479794892</v>
      </c>
      <c r="F392" s="53"/>
      <c r="G392" s="53"/>
    </row>
    <row r="393" spans="1:7" ht="15.75">
      <c r="A393" s="53" t="s">
        <v>544</v>
      </c>
      <c r="B393" s="53"/>
      <c r="C393" s="53"/>
      <c r="D393" s="61"/>
      <c r="E393" s="61"/>
      <c r="F393" s="53"/>
      <c r="G393" s="53"/>
    </row>
    <row r="394" spans="1:7" ht="15.75">
      <c r="A394" s="53" t="s">
        <v>545</v>
      </c>
      <c r="B394" s="53"/>
      <c r="C394" s="53"/>
      <c r="D394" s="157">
        <f>D392+D393</f>
        <v>517560827</v>
      </c>
      <c r="E394" s="157">
        <f>E392+E393</f>
        <v>479794892</v>
      </c>
      <c r="F394" s="53"/>
      <c r="G394" s="53"/>
    </row>
    <row r="395" spans="1:7" ht="15.75">
      <c r="A395" s="59" t="s">
        <v>546</v>
      </c>
      <c r="B395" s="53"/>
      <c r="C395" s="53"/>
      <c r="D395" s="54"/>
      <c r="E395" s="54"/>
      <c r="F395" s="53"/>
      <c r="G395" s="53"/>
    </row>
    <row r="396" spans="1:7" ht="15.75">
      <c r="A396" s="53" t="s">
        <v>547</v>
      </c>
      <c r="B396" s="53"/>
      <c r="C396" s="53"/>
      <c r="D396" s="54"/>
      <c r="E396" s="54"/>
      <c r="F396" s="53"/>
      <c r="G396" s="53"/>
    </row>
    <row r="397" spans="1:7" ht="15.75">
      <c r="A397" s="53" t="s">
        <v>548</v>
      </c>
      <c r="B397" s="53"/>
      <c r="C397" s="53"/>
      <c r="D397" s="54"/>
      <c r="E397" s="54"/>
      <c r="F397" s="53"/>
      <c r="G397" s="53"/>
    </row>
    <row r="398" spans="1:7" ht="15.75">
      <c r="A398" s="53" t="s">
        <v>549</v>
      </c>
      <c r="B398" s="53"/>
      <c r="C398" s="53"/>
      <c r="D398" s="54"/>
      <c r="E398" s="54"/>
      <c r="F398" s="53"/>
      <c r="G398" s="53"/>
    </row>
    <row r="399" spans="1:7" ht="15.75">
      <c r="A399" s="53" t="s">
        <v>550</v>
      </c>
      <c r="B399" s="53"/>
      <c r="C399" s="53"/>
      <c r="D399" s="54"/>
      <c r="E399" s="54"/>
      <c r="F399" s="53"/>
      <c r="G399" s="53"/>
    </row>
    <row r="400" spans="1:7" ht="15.75">
      <c r="A400" s="53" t="s">
        <v>551</v>
      </c>
      <c r="B400" s="53"/>
      <c r="C400" s="53"/>
      <c r="D400" s="54"/>
      <c r="E400" s="54"/>
      <c r="F400" s="53"/>
      <c r="G400" s="53"/>
    </row>
    <row r="401" spans="1:7" ht="15.75">
      <c r="A401" s="53" t="s">
        <v>552</v>
      </c>
      <c r="B401" s="53"/>
      <c r="C401" s="53"/>
      <c r="D401" s="54"/>
      <c r="E401" s="54"/>
      <c r="F401" s="53"/>
      <c r="G401" s="53"/>
    </row>
    <row r="402" spans="1:7" ht="15.75">
      <c r="A402" s="59" t="s">
        <v>553</v>
      </c>
      <c r="B402" s="53"/>
      <c r="C402" s="53"/>
      <c r="D402" s="157" t="s">
        <v>496</v>
      </c>
      <c r="E402" s="157" t="s">
        <v>497</v>
      </c>
      <c r="F402" s="53"/>
      <c r="G402" s="53"/>
    </row>
    <row r="403" spans="1:7" ht="15.75">
      <c r="A403" s="53" t="s">
        <v>554</v>
      </c>
      <c r="B403" s="53"/>
      <c r="C403" s="53"/>
      <c r="D403" s="63">
        <v>38481967908</v>
      </c>
      <c r="E403" s="63">
        <f>29569429861+891223119+69146782</f>
        <v>30529799762</v>
      </c>
      <c r="F403" s="53"/>
      <c r="G403" s="53"/>
    </row>
    <row r="404" spans="1:7" ht="15.75">
      <c r="A404" s="53" t="s">
        <v>555</v>
      </c>
      <c r="B404" s="53"/>
      <c r="C404" s="53"/>
      <c r="D404" s="63">
        <v>1453797687</v>
      </c>
      <c r="E404" s="63">
        <f>1034085674+215182569</f>
        <v>1249268243</v>
      </c>
      <c r="F404" s="53"/>
      <c r="G404" s="53"/>
    </row>
    <row r="405" spans="1:7" ht="15.75">
      <c r="A405" s="53" t="s">
        <v>556</v>
      </c>
      <c r="B405" s="53"/>
      <c r="C405" s="53"/>
      <c r="D405" s="63">
        <v>2131431679</v>
      </c>
      <c r="E405" s="63">
        <v>1701379196</v>
      </c>
      <c r="F405" s="53"/>
      <c r="G405" s="53"/>
    </row>
    <row r="406" spans="1:7" ht="15.75">
      <c r="A406" s="53" t="s">
        <v>557</v>
      </c>
      <c r="B406" s="53"/>
      <c r="C406" s="53"/>
      <c r="D406" s="63"/>
      <c r="E406" s="63"/>
      <c r="F406" s="53"/>
      <c r="G406" s="53"/>
    </row>
    <row r="407" spans="1:7" ht="15.75">
      <c r="A407" s="53" t="s">
        <v>558</v>
      </c>
      <c r="B407" s="53"/>
      <c r="C407" s="53"/>
      <c r="D407" s="63">
        <v>248289319</v>
      </c>
      <c r="E407" s="63">
        <v>246157097</v>
      </c>
      <c r="F407" s="53"/>
      <c r="G407" s="53"/>
    </row>
    <row r="408" spans="1:7" ht="15.75">
      <c r="A408" s="53" t="s">
        <v>559</v>
      </c>
      <c r="B408" s="53"/>
      <c r="C408" s="53"/>
      <c r="D408" s="63">
        <v>498241343</v>
      </c>
      <c r="E408" s="63">
        <v>17956479</v>
      </c>
      <c r="F408" s="53"/>
      <c r="G408" s="53"/>
    </row>
    <row r="409" spans="1:7" ht="17.25">
      <c r="A409" s="64" t="s">
        <v>437</v>
      </c>
      <c r="B409" s="53"/>
      <c r="C409" s="53"/>
      <c r="D409" s="65">
        <f>SUM(D403:D408)</f>
        <v>42813727936</v>
      </c>
      <c r="E409" s="65">
        <f>SUM(E403:E408)</f>
        <v>33744560777</v>
      </c>
      <c r="F409" s="53"/>
      <c r="G409" s="53"/>
    </row>
    <row r="410" spans="1:7" ht="15.75">
      <c r="A410" s="59" t="s">
        <v>560</v>
      </c>
      <c r="B410" s="53"/>
      <c r="C410" s="53"/>
      <c r="D410" s="54"/>
      <c r="E410" s="54"/>
      <c r="F410" s="53"/>
      <c r="G410" s="53"/>
    </row>
    <row r="411" spans="1:7" ht="15.75">
      <c r="A411" s="53" t="s">
        <v>561</v>
      </c>
      <c r="B411" s="53"/>
      <c r="C411" s="53"/>
      <c r="D411" s="54"/>
      <c r="E411" s="54"/>
      <c r="F411" s="53"/>
      <c r="G411" s="53"/>
    </row>
    <row r="412" spans="1:7" ht="15.75">
      <c r="A412" s="53" t="s">
        <v>562</v>
      </c>
      <c r="B412" s="53"/>
      <c r="C412" s="53"/>
      <c r="D412" s="54"/>
      <c r="E412" s="54"/>
      <c r="F412" s="53"/>
      <c r="G412" s="53"/>
    </row>
    <row r="413" spans="1:7" ht="15.75">
      <c r="A413" s="53" t="s">
        <v>563</v>
      </c>
      <c r="B413" s="53"/>
      <c r="C413" s="53"/>
      <c r="D413" s="54"/>
      <c r="E413" s="54"/>
      <c r="F413" s="53"/>
      <c r="G413" s="53"/>
    </row>
    <row r="414" spans="1:7" ht="15.75">
      <c r="A414" s="53" t="s">
        <v>564</v>
      </c>
      <c r="B414" s="53"/>
      <c r="C414" s="53"/>
      <c r="D414" s="54"/>
      <c r="E414" s="54"/>
      <c r="F414" s="53"/>
      <c r="G414" s="53"/>
    </row>
    <row r="415" spans="1:7" ht="15.75">
      <c r="A415" s="53" t="s">
        <v>565</v>
      </c>
      <c r="B415" s="53"/>
      <c r="C415" s="53"/>
      <c r="D415" s="54"/>
      <c r="E415" s="54"/>
      <c r="F415" s="53"/>
      <c r="G415" s="53"/>
    </row>
    <row r="416" spans="1:7" ht="15.75">
      <c r="A416" s="53" t="s">
        <v>566</v>
      </c>
      <c r="B416" s="53"/>
      <c r="C416" s="53"/>
      <c r="D416" s="54"/>
      <c r="E416" s="54"/>
      <c r="F416" s="53"/>
      <c r="G416" s="53"/>
    </row>
    <row r="417" spans="1:7" ht="15.75">
      <c r="A417" s="53" t="s">
        <v>567</v>
      </c>
      <c r="B417" s="53"/>
      <c r="C417" s="53"/>
      <c r="D417" s="54"/>
      <c r="E417" s="54"/>
      <c r="F417" s="53"/>
      <c r="G417" s="53"/>
    </row>
    <row r="418" spans="1:7" ht="15.75">
      <c r="A418" s="53" t="s">
        <v>568</v>
      </c>
      <c r="B418" s="53"/>
      <c r="C418" s="53"/>
      <c r="D418" s="54"/>
      <c r="E418" s="54"/>
      <c r="F418" s="53"/>
      <c r="G418" s="53"/>
    </row>
    <row r="419" spans="1:7" ht="15.75">
      <c r="A419" s="53" t="s">
        <v>569</v>
      </c>
      <c r="B419" s="53"/>
      <c r="C419" s="53"/>
      <c r="D419" s="54"/>
      <c r="E419" s="54"/>
      <c r="F419" s="53"/>
      <c r="G419" s="53"/>
    </row>
    <row r="420" spans="1:7" ht="15.75">
      <c r="A420" s="53" t="s">
        <v>570</v>
      </c>
      <c r="B420" s="53"/>
      <c r="C420" s="53"/>
      <c r="D420" s="54"/>
      <c r="E420" s="54"/>
      <c r="F420" s="53"/>
      <c r="G420" s="53"/>
    </row>
    <row r="421" spans="1:7" ht="15.75">
      <c r="A421" s="53" t="s">
        <v>571</v>
      </c>
      <c r="B421" s="53"/>
      <c r="C421" s="53"/>
      <c r="D421" s="54"/>
      <c r="E421" s="54"/>
      <c r="F421" s="53"/>
      <c r="G421" s="53"/>
    </row>
    <row r="422" spans="1:7" ht="15.75">
      <c r="A422" s="53" t="s">
        <v>572</v>
      </c>
      <c r="B422" s="53"/>
      <c r="C422" s="53"/>
      <c r="D422" s="54"/>
      <c r="E422" s="54"/>
      <c r="F422" s="53"/>
      <c r="G422" s="53"/>
    </row>
    <row r="423" spans="1:7" ht="15.75">
      <c r="A423" s="53" t="s">
        <v>573</v>
      </c>
      <c r="B423" s="53"/>
      <c r="C423" s="53"/>
      <c r="D423" s="54"/>
      <c r="E423" s="54"/>
      <c r="F423" s="53"/>
      <c r="G423" s="53"/>
    </row>
    <row r="424" spans="1:7" ht="15.75">
      <c r="A424" s="59" t="s">
        <v>574</v>
      </c>
      <c r="B424" s="53"/>
      <c r="C424" s="53"/>
      <c r="D424" s="54"/>
      <c r="E424" s="54"/>
      <c r="F424" s="53"/>
      <c r="G424" s="53"/>
    </row>
    <row r="425" spans="1:7" ht="15.75">
      <c r="A425" s="53" t="s">
        <v>575</v>
      </c>
      <c r="B425" s="53"/>
      <c r="C425" s="53"/>
      <c r="D425" s="54"/>
      <c r="E425" s="54"/>
      <c r="F425" s="53"/>
      <c r="G425" s="53"/>
    </row>
    <row r="426" spans="1:7" ht="15.75">
      <c r="A426" s="53" t="s">
        <v>576</v>
      </c>
      <c r="B426" s="53"/>
      <c r="C426" s="53"/>
      <c r="D426" s="54"/>
      <c r="E426" s="54"/>
      <c r="F426" s="53"/>
      <c r="G426" s="53"/>
    </row>
    <row r="427" spans="1:7" ht="15.75">
      <c r="A427" s="53" t="s">
        <v>577</v>
      </c>
      <c r="B427" s="53"/>
      <c r="C427" s="53"/>
      <c r="D427" s="54"/>
      <c r="E427" s="54"/>
      <c r="F427" s="53"/>
      <c r="G427" s="53"/>
    </row>
    <row r="428" spans="1:7" ht="15.75">
      <c r="A428" s="53" t="s">
        <v>585</v>
      </c>
      <c r="B428" s="53"/>
      <c r="C428" s="53"/>
      <c r="D428" s="54"/>
      <c r="E428" s="54"/>
      <c r="F428" s="53"/>
      <c r="G428" s="53"/>
    </row>
    <row r="429" spans="1:7" ht="15.75">
      <c r="A429" s="53" t="s">
        <v>586</v>
      </c>
      <c r="B429" s="53"/>
      <c r="C429" s="53"/>
      <c r="D429" s="54"/>
      <c r="E429" s="54"/>
      <c r="F429" s="53"/>
      <c r="G429" s="53"/>
    </row>
    <row r="430" spans="1:7" ht="15.75">
      <c r="A430" s="228" t="s">
        <v>578</v>
      </c>
      <c r="B430" s="228"/>
      <c r="C430" s="228"/>
      <c r="D430" s="228"/>
      <c r="E430" s="228"/>
      <c r="F430" s="228"/>
      <c r="G430" s="228"/>
    </row>
    <row r="431" spans="1:7" ht="15.75">
      <c r="A431" s="53" t="s">
        <v>579</v>
      </c>
      <c r="B431" s="53"/>
      <c r="C431" s="53"/>
      <c r="D431" s="54"/>
      <c r="E431" s="54"/>
      <c r="F431" s="53"/>
      <c r="G431" s="53"/>
    </row>
    <row r="432" spans="1:7" ht="15.75">
      <c r="A432" s="53" t="s">
        <v>580</v>
      </c>
      <c r="B432" s="53"/>
      <c r="C432" s="53"/>
      <c r="D432" s="54"/>
      <c r="E432" s="54"/>
      <c r="F432" s="53"/>
      <c r="G432" s="53"/>
    </row>
    <row r="433" spans="1:7" ht="15.75">
      <c r="A433" s="53"/>
      <c r="B433" s="53"/>
      <c r="C433" s="53"/>
      <c r="D433" s="54"/>
      <c r="E433" s="54"/>
      <c r="F433" s="53"/>
      <c r="G433" s="53"/>
    </row>
    <row r="434" spans="1:7" ht="15.75">
      <c r="A434" s="59"/>
      <c r="B434" s="59"/>
      <c r="C434" s="157"/>
      <c r="D434" s="54"/>
      <c r="E434" s="53"/>
      <c r="F434" s="155" t="s">
        <v>581</v>
      </c>
      <c r="G434" s="155"/>
    </row>
    <row r="435" spans="1:7" ht="15.75">
      <c r="A435" s="64" t="s">
        <v>582</v>
      </c>
      <c r="B435" s="53"/>
      <c r="C435" s="64" t="s">
        <v>583</v>
      </c>
      <c r="E435" s="53"/>
      <c r="F435" s="155" t="s">
        <v>584</v>
      </c>
      <c r="G435" s="155"/>
    </row>
    <row r="436" spans="1:7" ht="15.75">
      <c r="A436" s="57"/>
      <c r="B436" s="53"/>
      <c r="C436" s="57"/>
      <c r="E436" s="53"/>
      <c r="F436" s="161"/>
      <c r="G436" s="59"/>
    </row>
    <row r="437" spans="1:7" ht="15.75">
      <c r="A437" s="58"/>
      <c r="B437" s="53"/>
      <c r="C437" s="64"/>
      <c r="E437" s="53"/>
      <c r="F437" s="61"/>
      <c r="G437" s="59"/>
    </row>
    <row r="438" spans="1:7" ht="15.75">
      <c r="A438" s="58"/>
      <c r="B438" s="53"/>
      <c r="C438" s="64"/>
      <c r="E438" s="53"/>
      <c r="F438" s="61"/>
      <c r="G438" s="59"/>
    </row>
    <row r="439" spans="1:7" ht="15.75">
      <c r="A439" s="58"/>
      <c r="B439" s="53"/>
      <c r="C439" s="64"/>
      <c r="E439" s="53"/>
      <c r="F439" s="61"/>
      <c r="G439" s="59"/>
    </row>
    <row r="440" spans="1:7" ht="15.75">
      <c r="A440" s="58"/>
      <c r="B440" s="53"/>
      <c r="C440" s="58"/>
      <c r="E440" s="53"/>
      <c r="F440" s="61"/>
      <c r="G440" s="53"/>
    </row>
    <row r="441" spans="1:7" ht="15.75">
      <c r="A441" s="169" t="s">
        <v>642</v>
      </c>
      <c r="B441" s="165"/>
      <c r="C441" s="169" t="s">
        <v>639</v>
      </c>
      <c r="D441" s="192"/>
      <c r="E441" s="193"/>
      <c r="F441" s="169" t="s">
        <v>634</v>
      </c>
      <c r="G441" s="61"/>
    </row>
  </sheetData>
  <mergeCells count="12">
    <mergeCell ref="A5:G5"/>
    <mergeCell ref="A6:G6"/>
    <mergeCell ref="A105:C105"/>
    <mergeCell ref="A134:C134"/>
    <mergeCell ref="A392:C392"/>
    <mergeCell ref="A430:G430"/>
    <mergeCell ref="A155:G155"/>
    <mergeCell ref="D186:E186"/>
    <mergeCell ref="F186:G186"/>
    <mergeCell ref="A260:A261"/>
    <mergeCell ref="B260:D260"/>
    <mergeCell ref="E260:G260"/>
  </mergeCells>
  <printOptions horizontalCentered="1"/>
  <pageMargins left="0" right="0" top="0.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Luu</dc:creator>
  <cp:keywords/>
  <dc:description/>
  <cp:lastModifiedBy>User</cp:lastModifiedBy>
  <cp:lastPrinted>2007-10-24T04:34:20Z</cp:lastPrinted>
  <dcterms:created xsi:type="dcterms:W3CDTF">2000-01-01T04:13:04Z</dcterms:created>
  <dcterms:modified xsi:type="dcterms:W3CDTF">2007-11-01T06:10:58Z</dcterms:modified>
  <cp:category/>
  <cp:version/>
  <cp:contentType/>
  <cp:contentStatus/>
</cp:coreProperties>
</file>